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codeName="{B6124F1A-AFFB-F854-7757-9A1D4C6FC43C}"/>
  <workbookPr codeName="ThisWorkbook" defaultThemeVersion="124226"/>
  <bookViews>
    <workbookView xWindow="65428" yWindow="65428" windowWidth="30936" windowHeight="16896" tabRatio="768" activeTab="5"/>
  </bookViews>
  <sheets>
    <sheet name="Cover Sheet" sheetId="18" r:id="rId1"/>
    <sheet name="S1 - Key Details" sheetId="1" r:id="rId2"/>
    <sheet name="S2 - Aims &amp; Objectives" sheetId="6" r:id="rId3"/>
    <sheet name="S3 - Proposed Methodology" sheetId="19" r:id="rId4"/>
    <sheet name="AccessGeneralUpload" sheetId="21" state="hidden" r:id="rId5"/>
    <sheet name="S5 - Data Protection" sheetId="12" r:id="rId6"/>
    <sheet name="DataProtectionUpload" sheetId="26" state="hidden" r:id="rId7"/>
    <sheet name="S6 - Research Ethics" sheetId="13" r:id="rId8"/>
    <sheet name="ResearchEthicsUpload" sheetId="27" state="hidden" r:id="rId9"/>
    <sheet name="S7 - Dissemination" sheetId="16" r:id="rId10"/>
    <sheet name="DisseminationUpload" sheetId="28" state="hidden" r:id="rId11"/>
    <sheet name="S8 - Declaration" sheetId="17" r:id="rId12"/>
    <sheet name="ProposedMethodologyUpload" sheetId="10" state="hidden" r:id="rId13"/>
    <sheet name="KeyDetailsUpload" sheetId="4" state="hidden" r:id="rId14"/>
    <sheet name="Researchers" sheetId="2" state="hidden" r:id="rId15"/>
    <sheet name="Aims&amp;ObjectivesUpload" sheetId="8" state="hidden" r:id="rId16"/>
    <sheet name="ResearcherTemplate" sheetId="3" state="hidden" r:id="rId17"/>
    <sheet name="EstabsListAccessUpload" sheetId="14" state="hidden" r:id="rId18"/>
    <sheet name="NPSListAccessUpload" sheetId="24" state="hidden" r:id="rId19"/>
    <sheet name="CRCListAccessUpload" sheetId="31" state="hidden" r:id="rId20"/>
    <sheet name="DeclarationUpload" sheetId="29" state="hidden" r:id="rId21"/>
    <sheet name="Lookups" sheetId="5" state="hidden" r:id="rId22"/>
  </sheets>
  <definedNames>
    <definedName name="AcademicSupervisorDetails">'S1 - Key Details'!$E$32:$G$39</definedName>
    <definedName name="AccessToCRCs">'AccessGeneralUpload'!$D$2</definedName>
    <definedName name="AccessToHighSecurity">'AccessGeneralUpload'!$G$2</definedName>
    <definedName name="AccessToNPS">'AccessGeneralUpload'!$C$2</definedName>
    <definedName name="AccessToPrisons">'AccessGeneralUpload'!$B$2</definedName>
    <definedName name="AccessToTrusts">'AccessGeneralUpload'!#REF!</definedName>
    <definedName name="AccessToYois">'AccessGeneralUpload'!$E$2</definedName>
    <definedName name="AccessToYotsStcsSchs">'AccessGeneralUpload'!$F$2</definedName>
    <definedName name="Agree">'DeclarationUpload'!$B$2</definedName>
    <definedName name="AgreeDate">'S8 - Declaration'!$G$10</definedName>
    <definedName name="AgreeName">'S8 - Declaration'!$F$9</definedName>
    <definedName name="ApprovedByEthicsCommittee">'ResearchEthicsUpload'!$C$2</definedName>
    <definedName name="AutoIDAdditionalResearchers">'S1 - Key Details'!$B$27</definedName>
    <definedName name="ChartershipExemplar">'KeyDetailsUpload'!$AR$2</definedName>
    <definedName name="DirectorateColumn">'Lookups'!$C:$C</definedName>
    <definedName name="DirectorateList">'Lookups'!$E$2:$E$10</definedName>
    <definedName name="DirectorateStart">'Lookups'!$C$1</definedName>
    <definedName name="DPNAllowsOffenceRelatedInfo">'DataProtectionUpload'!$D$2</definedName>
    <definedName name="EarliestProjectStartDate">'S1 - Key Details'!$K$5</definedName>
    <definedName name="Establishments">'EstabsListAccessUpload'!$B$2:$C$124</definedName>
    <definedName name="FundedByMoj">'KeyDetailsUpload'!$AF$2</definedName>
    <definedName name="FundedByNomsHq">'KeyDetailsUpload'!$AB$2</definedName>
    <definedName name="FundedByOther">'KeyDetailsUpload'!$AI$2</definedName>
    <definedName name="FundedByOthGovDep">'KeyDetailsUpload'!$AG$2</definedName>
    <definedName name="FundedByPrivateSectorPrison">'KeyDetailsUpload'!$AE$2</definedName>
    <definedName name="FundedByProbationTrust">'KeyDetailsUpload'!$AD$2</definedName>
    <definedName name="GroupColumn">'Lookups'!$D:$D</definedName>
    <definedName name="IDRef">'KeyDetailsUpload'!$A$2</definedName>
    <definedName name="KDSupervisorAddress">'S1 - Key Details'!$E$36</definedName>
    <definedName name="KDSupervisorEmail">'S1 - Key Details'!$E$39</definedName>
    <definedName name="KDSupervisorEmployer">'S1 - Key Details'!$E$35</definedName>
    <definedName name="KDSupervisorName">'S1 - Key Details'!$E$33</definedName>
    <definedName name="KDSupervisorPost">'S1 - Key Details'!$E$34</definedName>
    <definedName name="KDSupervisorTel">'S1 - Key Details'!$E$38</definedName>
    <definedName name="KDSupervisorTitle">'S1 - Key Details'!$E$32</definedName>
    <definedName name="MethodActionResearch">'ProposedMethodologyUpload'!$D$2</definedName>
    <definedName name="MethodCaseStudies">'ProposedMethodologyUpload'!$E$2</definedName>
    <definedName name="MethodEconomicEvaluation">'ProposedMethodologyUpload'!$H$2</definedName>
    <definedName name="MethodImpactEvaluation">'ProposedMethodologyUpload'!$G$2</definedName>
    <definedName name="MethodLitReview">'ProposedMethodologyUpload'!$B$2</definedName>
    <definedName name="MethodOther">'ProposedMethodologyUpload'!$I$2</definedName>
    <definedName name="MethodProcessEvaluation">'ProposedMethodologyUpload'!$F$2</definedName>
    <definedName name="MethodRapidEvidenceSystematicRev">'ProposedMethodologyUpload'!$C$2</definedName>
    <definedName name="NomsBusinessPriority">'Lookups'!$A$1:$A$4</definedName>
    <definedName name="OLE_LINK5" localSheetId="0">'Cover Sheet'!$B$7</definedName>
    <definedName name="OutstandingAccess">#REF!</definedName>
    <definedName name="OutstandingAO">'S2 - Aims &amp; Objectives'!$L$27</definedName>
    <definedName name="OutstandingDataProtections">'S5 - Data Protection'!$L$29</definedName>
    <definedName name="OutstandingDissemination">'S7 - Dissemination'!$L$11</definedName>
    <definedName name="OutstandingKD">'S1 - Key Details'!$L$70</definedName>
    <definedName name="OutstandingPM">'S3 - Proposed Methodology'!$L$30</definedName>
    <definedName name="OutstandingResearchEthics">'S6 - Research Ethics'!$L$11</definedName>
    <definedName name="_xlnm.Print_Area" localSheetId="1">'S1 - Key Details'!$A$1:$J$69</definedName>
    <definedName name="_xlnm.Print_Area" localSheetId="2">'S2 - Aims &amp; Objectives'!$A$1:$J$25</definedName>
    <definedName name="_xlnm.Print_Area" localSheetId="3">'S3 - Proposed Methodology'!$A$1:$J$28</definedName>
    <definedName name="_xlnm.Print_Area" localSheetId="5">'S5 - Data Protection'!$A$1:$J$28</definedName>
    <definedName name="_xlnm.Print_Area" localSheetId="7">'S6 - Research Ethics'!$A$1:$J$10</definedName>
    <definedName name="_xlnm.Print_Area" localSheetId="9">'S7 - Dissemination'!$A$1:$J$9</definedName>
    <definedName name="_xlnm.Print_Area" localSheetId="11">'S8 - Declaration'!$A$1:$J$17</definedName>
    <definedName name="ResearcherRows">'ResearcherTemplate'!$2:$9</definedName>
    <definedName name="StudentApplication">'KeyDetailsUpload'!$H$2</definedName>
    <definedName name="SupportedByMoj">'KeyDetailsUpload'!$V$2</definedName>
    <definedName name="SupportedByNomsHq">'KeyDetailsUpload'!$P$2</definedName>
    <definedName name="SupportedByOther">'KeyDetailsUpload'!$Z$2</definedName>
    <definedName name="SupportedByOthGovDep">'KeyDetailsUpload'!$X$2</definedName>
    <definedName name="SupportedByPrivateSectorPrison">'KeyDetailsUpload'!$T$2</definedName>
    <definedName name="SupportedByProbationTrust">'KeyDetailsUpload'!$R$2</definedName>
    <definedName name="Titles">'Lookups'!$I$1:$I$8</definedName>
    <definedName name="Trusts" localSheetId="18">'NPSListAccessUpload'!$C$2:$C$8</definedName>
    <definedName name="UsesPersonalData">'DataProtectionUpload'!$B$2</definedName>
    <definedName name="YesNo">'Lookups'!$G$1:$G$2</definedName>
    <definedName name="_xlnm.Print_Titles" localSheetId="1">'S1 - Key Details'!$2:$5</definedName>
    <definedName name="_xlnm.Print_Titles" localSheetId="2">'S2 - Aims &amp; Objectives'!$2:$5</definedName>
    <definedName name="_xlnm.Print_Titles" localSheetId="3">'S3 - Proposed Methodology'!$1:$4</definedName>
    <definedName name="_xlnm.Print_Titles" localSheetId="5">'S5 - Data Protection'!$1:$4</definedName>
    <definedName name="_xlnm.Print_Titles" localSheetId="7">'S6 - Research Ethics'!$1:$4</definedName>
    <definedName name="_xlnm.Print_Titles" localSheetId="9">'S7 - Dissemination'!$1:$3</definedName>
    <definedName name="_xlnm.Print_Titles" localSheetId="11">'S8 - Declaration'!$1:$4</definedName>
  </definedNames>
  <calcPr calcId="191029"/>
  <extLst/>
</workbook>
</file>

<file path=xl/sharedStrings.xml><?xml version="1.0" encoding="utf-8"?>
<sst xmlns="http://schemas.openxmlformats.org/spreadsheetml/2006/main" count="703" uniqueCount="461">
  <si>
    <t>Section 1 - Key Details</t>
  </si>
  <si>
    <t>Full title of research project</t>
  </si>
  <si>
    <t>Start date</t>
  </si>
  <si>
    <t>Report completion date</t>
  </si>
  <si>
    <t>Lead Researcher</t>
  </si>
  <si>
    <t>Title</t>
  </si>
  <si>
    <t>Name</t>
  </si>
  <si>
    <t>Post</t>
  </si>
  <si>
    <t>Employer</t>
  </si>
  <si>
    <t>Address</t>
  </si>
  <si>
    <t>Tel No</t>
  </si>
  <si>
    <t>Email</t>
  </si>
  <si>
    <t>Additional Researchers</t>
  </si>
  <si>
    <t>NOMS HQ</t>
  </si>
  <si>
    <t>Private Sector Prison</t>
  </si>
  <si>
    <t>Ministry of Justice</t>
  </si>
  <si>
    <t>Other govt. department</t>
  </si>
  <si>
    <t>Please specify</t>
  </si>
  <si>
    <t>Has funding been secured from (tick all that apply):</t>
  </si>
  <si>
    <t>NOMS project lead (where known):</t>
  </si>
  <si>
    <t>Group</t>
  </si>
  <si>
    <t>Directorate</t>
  </si>
  <si>
    <t>Data collection period</t>
  </si>
  <si>
    <t>From:</t>
  </si>
  <si>
    <t>To:</t>
  </si>
  <si>
    <t>TelNo</t>
  </si>
  <si>
    <t>IsLead</t>
  </si>
  <si>
    <t>ResearcherID</t>
  </si>
  <si>
    <t>Is the project supported by (tick all that apply):</t>
  </si>
  <si>
    <t>Additional Researcher:</t>
  </si>
  <si>
    <t>FullTitleOfResearchProject</t>
  </si>
  <si>
    <t>DateOfApplication</t>
  </si>
  <si>
    <t>StartDate</t>
  </si>
  <si>
    <t>DataCollectionFrom</t>
  </si>
  <si>
    <t>DataCollectionTo</t>
  </si>
  <si>
    <t>ReportCompletionDate</t>
  </si>
  <si>
    <t>SupportedByNomsHq</t>
  </si>
  <si>
    <t>SupportedByProbationTrust</t>
  </si>
  <si>
    <t>SupportedByPrivateSectorPrison</t>
  </si>
  <si>
    <t>SupportedByNomsHqContact</t>
  </si>
  <si>
    <t>Please specify key contact:</t>
  </si>
  <si>
    <t>SupportedByProbationTrustContact</t>
  </si>
  <si>
    <t>SupportedByPrivateSectorPrisonContact</t>
  </si>
  <si>
    <t>SupportedByMoj</t>
  </si>
  <si>
    <t>SupportedByMojContact</t>
  </si>
  <si>
    <t>Please specify:</t>
  </si>
  <si>
    <t>StudentApplication</t>
  </si>
  <si>
    <t>AcademicSupervisorName</t>
  </si>
  <si>
    <t>AcademicSupervisorPost</t>
  </si>
  <si>
    <t>AcademicSupervisorEmployer</t>
  </si>
  <si>
    <t>AcadmicSupervisorAddress</t>
  </si>
  <si>
    <t>AcademicSupervisorTelNo</t>
  </si>
  <si>
    <t>AcademicSupervisorEmail</t>
  </si>
  <si>
    <t>SupportedByOthGovDep</t>
  </si>
  <si>
    <t>SupportedByOthGovDepSpecify</t>
  </si>
  <si>
    <t>FundedByNomsHq</t>
  </si>
  <si>
    <t>FundedByNomsHqAmount</t>
  </si>
  <si>
    <t>FundedByProbationTrust</t>
  </si>
  <si>
    <t>FundedByPrivateSectorPrison</t>
  </si>
  <si>
    <t>FundedByMoj</t>
  </si>
  <si>
    <t>FundedByOthGovDep</t>
  </si>
  <si>
    <t>FundedByOthGovDepSpecify</t>
  </si>
  <si>
    <t>Delivering the punishment and orders of the courts</t>
  </si>
  <si>
    <t>Security, safety and public protection</t>
  </si>
  <si>
    <t>Reducing reoffending</t>
  </si>
  <si>
    <t>Improving efficiency and reducing costs</t>
  </si>
  <si>
    <t>Most relevant NOMS priority:</t>
  </si>
  <si>
    <t>NomsProjectLeadName</t>
  </si>
  <si>
    <t>NomsProjectLeadPost</t>
  </si>
  <si>
    <t>NomsProjectLeadGroup</t>
  </si>
  <si>
    <t>NomsProjectLeadDirectorate</t>
  </si>
  <si>
    <t>NomsProjectLeadTelNo</t>
  </si>
  <si>
    <t>NomsProjectLeadEmail</t>
  </si>
  <si>
    <t>Directorates</t>
  </si>
  <si>
    <t>Change &amp; Information Communications Technology</t>
  </si>
  <si>
    <t>Information Management &amp; Change Capability</t>
  </si>
  <si>
    <t>NOMS Change &amp; ICT Delivery</t>
  </si>
  <si>
    <t>Commissioning &amp; Commercial</t>
  </si>
  <si>
    <t>Business Support</t>
  </si>
  <si>
    <t>Commercial Development</t>
  </si>
  <si>
    <t>High Security</t>
  </si>
  <si>
    <t>Commissioning Strategies</t>
  </si>
  <si>
    <t>Human Resources</t>
  </si>
  <si>
    <t>Commissioning Support</t>
  </si>
  <si>
    <t>National Operational Services</t>
  </si>
  <si>
    <t>Community Commissioning</t>
  </si>
  <si>
    <t>Offender Health</t>
  </si>
  <si>
    <t>Custodial Services Commissioning</t>
  </si>
  <si>
    <t>Probation &amp; Contracted Services</t>
  </si>
  <si>
    <t>Offender Services &amp; Co-Commissioning</t>
  </si>
  <si>
    <t>Public Sector Prisons</t>
  </si>
  <si>
    <t>Finance Business Partner for Commissioning &amp; Commercial</t>
  </si>
  <si>
    <t>Finance Business Partner for HQ</t>
  </si>
  <si>
    <t>Finance Business Partner for Probation &amp; Contracted Services</t>
  </si>
  <si>
    <t>Finance Business Partner for Public Sector Prisons</t>
  </si>
  <si>
    <t>Financial Management &amp; Control</t>
  </si>
  <si>
    <t>Planning &amp; Analysis</t>
  </si>
  <si>
    <t>High Security Group</t>
  </si>
  <si>
    <t>Employee Relations &amp; Engagement</t>
  </si>
  <si>
    <t>NOMS Communications</t>
  </si>
  <si>
    <t>NOMS Corporate Learning</t>
  </si>
  <si>
    <t>Reward &amp; Occupational Health &amp; Safety</t>
  </si>
  <si>
    <t>Offender Management &amp; Public Protection</t>
  </si>
  <si>
    <t>Offender Safety, Rights &amp; Responsibilities</t>
  </si>
  <si>
    <t>Operational Services &amp; Interventions</t>
  </si>
  <si>
    <t>Security</t>
  </si>
  <si>
    <t>Women &amp; Equalities</t>
  </si>
  <si>
    <t>Children &amp; Young People</t>
  </si>
  <si>
    <t>Physical &amp; Public Health</t>
  </si>
  <si>
    <t>Policy, Strategy &amp; Business</t>
  </si>
  <si>
    <t>Substance Misuse</t>
  </si>
  <si>
    <t>Business &amp; Provider Development</t>
  </si>
  <si>
    <t>Community</t>
  </si>
  <si>
    <t>Custodial Contracts</t>
  </si>
  <si>
    <t>Business Development</t>
  </si>
  <si>
    <t>Other</t>
  </si>
  <si>
    <t>Psychological Services</t>
  </si>
  <si>
    <t>Youth Justice</t>
  </si>
  <si>
    <t>NOMSMostRelevantBusinessPriority</t>
  </si>
  <si>
    <t>Section 2 - Aims &amp; Objectives</t>
  </si>
  <si>
    <t>Aim of the research</t>
  </si>
  <si>
    <t>What are the primary research questions (and/or hypotheses)?</t>
  </si>
  <si>
    <t>What are the potential benefits of the research to academic knowledge in the field of study?</t>
  </si>
  <si>
    <t>What previous research has been conducted in this area?</t>
  </si>
  <si>
    <t>What are the main limitations of the research proposed?</t>
  </si>
  <si>
    <t>IdRef</t>
  </si>
  <si>
    <t>BriefDescription</t>
  </si>
  <si>
    <t>Aim</t>
  </si>
  <si>
    <t>PrimaryResearchQuestions</t>
  </si>
  <si>
    <t>PotentialBenefitsNOMS</t>
  </si>
  <si>
    <t>PotentialBenefitsAcademic</t>
  </si>
  <si>
    <t>PreviousResearch</t>
  </si>
  <si>
    <t>MainLimitations</t>
  </si>
  <si>
    <t>Section 3 - Proposed Methodology</t>
  </si>
  <si>
    <t>Broadly speaking, what type of methodology do you intend to use in order to deliver this research</t>
  </si>
  <si>
    <t>(tick all that apply):</t>
  </si>
  <si>
    <t>Literature review</t>
  </si>
  <si>
    <t>Rapid evidence assessment/systematic review</t>
  </si>
  <si>
    <t>Action research</t>
  </si>
  <si>
    <t>Case studies</t>
  </si>
  <si>
    <t>Process evaluation</t>
  </si>
  <si>
    <t>Impact evaluation</t>
  </si>
  <si>
    <t>Economic evaluation</t>
  </si>
  <si>
    <t>Please complete details of main academic supervisor:</t>
  </si>
  <si>
    <t>What are the resource implications (e.g. anticipated demands on staff time, office requirements, demands on data providers etc)?</t>
  </si>
  <si>
    <t>MethodLitReview</t>
  </si>
  <si>
    <t>MethodRapidEvidenceSystematicRev</t>
  </si>
  <si>
    <t>MethodActionResearch</t>
  </si>
  <si>
    <t>MethodCaseStudies</t>
  </si>
  <si>
    <t>MethodProcessEvaluation</t>
  </si>
  <si>
    <t>MethodImpactEvaluation</t>
  </si>
  <si>
    <t>MethodEconomicEvaluation</t>
  </si>
  <si>
    <t>MethodOther</t>
  </si>
  <si>
    <t>MethodSpecify</t>
  </si>
  <si>
    <t>ProposedDesignMethodology</t>
  </si>
  <si>
    <t>ProposedAnalysis</t>
  </si>
  <si>
    <t>MethodologicalOperationalRisks&amp;Mitigation</t>
  </si>
  <si>
    <t>ResourceImplications</t>
  </si>
  <si>
    <t>Yes</t>
  </si>
  <si>
    <t>No</t>
  </si>
  <si>
    <t>Section 5 - Data Protection</t>
  </si>
  <si>
    <t>Does the proposed study involve the collection/use of personal data?</t>
  </si>
  <si>
    <t>What is your organisation's Data Protection Notification Number?</t>
  </si>
  <si>
    <t>How will you ensure that any findings do not reveal information about single individuals?</t>
  </si>
  <si>
    <t>How long will the data be retained for?</t>
  </si>
  <si>
    <t>How will you dispose of the data?</t>
  </si>
  <si>
    <t>Please provide details on any access required to existing data sources (and whether access to this data has already been sought and from whom)</t>
  </si>
  <si>
    <t>Section 6 - Research Ethics</t>
  </si>
  <si>
    <t>Has a relevant Ethics Committee approved the research?</t>
  </si>
  <si>
    <t>Isle of Wight</t>
  </si>
  <si>
    <t>Altcourse</t>
  </si>
  <si>
    <t>Ashfield</t>
  </si>
  <si>
    <t>Askham Grange</t>
  </si>
  <si>
    <t>Aylesbury</t>
  </si>
  <si>
    <t>Bedford</t>
  </si>
  <si>
    <t>Belmarsh</t>
  </si>
  <si>
    <t>Birmingham</t>
  </si>
  <si>
    <t>Blantyre House</t>
  </si>
  <si>
    <t>Brinsford</t>
  </si>
  <si>
    <t>Bristol</t>
  </si>
  <si>
    <t>Brixton</t>
  </si>
  <si>
    <t>Bronzefield</t>
  </si>
  <si>
    <t>Buckley Hall</t>
  </si>
  <si>
    <t>Bullingdon</t>
  </si>
  <si>
    <t>Cardiff</t>
  </si>
  <si>
    <t>Channings Wood</t>
  </si>
  <si>
    <t>Chelmsford</t>
  </si>
  <si>
    <t>Coldingley</t>
  </si>
  <si>
    <t>Cookham Wood</t>
  </si>
  <si>
    <t>Dartmoor</t>
  </si>
  <si>
    <t>Deerbolt</t>
  </si>
  <si>
    <t>Doncaster</t>
  </si>
  <si>
    <t>Dovegate</t>
  </si>
  <si>
    <t>Dover</t>
  </si>
  <si>
    <t>Downview</t>
  </si>
  <si>
    <t>Drake Hall</t>
  </si>
  <si>
    <t>Durham</t>
  </si>
  <si>
    <t>East Sutton Park</t>
  </si>
  <si>
    <t>Eastwood Park</t>
  </si>
  <si>
    <t>Exeter</t>
  </si>
  <si>
    <t>Featherstone</t>
  </si>
  <si>
    <t>Feltham</t>
  </si>
  <si>
    <t>Ford</t>
  </si>
  <si>
    <t>Forest Bank</t>
  </si>
  <si>
    <t>Foston Hall</t>
  </si>
  <si>
    <t>Frankland</t>
  </si>
  <si>
    <t>Full Sutton</t>
  </si>
  <si>
    <t>Garth</t>
  </si>
  <si>
    <t>Gartree</t>
  </si>
  <si>
    <t>Glen Parva</t>
  </si>
  <si>
    <t>Guys Marsh</t>
  </si>
  <si>
    <t>Haslar</t>
  </si>
  <si>
    <t>Haverigg</t>
  </si>
  <si>
    <t>Hewell</t>
  </si>
  <si>
    <t>High Down</t>
  </si>
  <si>
    <t>Hindley</t>
  </si>
  <si>
    <t>Hollesley Bay</t>
  </si>
  <si>
    <t>Holme House</t>
  </si>
  <si>
    <t>Hull</t>
  </si>
  <si>
    <t>Kennet</t>
  </si>
  <si>
    <t>Kirkham</t>
  </si>
  <si>
    <t>Lancaster Farms</t>
  </si>
  <si>
    <t>Leeds</t>
  </si>
  <si>
    <t>Leicester</t>
  </si>
  <si>
    <t>Lewes</t>
  </si>
  <si>
    <t>Leyhill</t>
  </si>
  <si>
    <t>Lincoln</t>
  </si>
  <si>
    <t>Lindholme</t>
  </si>
  <si>
    <t>Littlehey</t>
  </si>
  <si>
    <t>Liverpool</t>
  </si>
  <si>
    <t>Long Lartin</t>
  </si>
  <si>
    <t>Low Newton</t>
  </si>
  <si>
    <t>Lowdham Grange</t>
  </si>
  <si>
    <t>Maidstone</t>
  </si>
  <si>
    <t>Manchester</t>
  </si>
  <si>
    <t>Morton Hall</t>
  </si>
  <si>
    <t>Mount</t>
  </si>
  <si>
    <t>New Hall</t>
  </si>
  <si>
    <t>North Sea Camp</t>
  </si>
  <si>
    <t>Norwich</t>
  </si>
  <si>
    <t>Nottingham</t>
  </si>
  <si>
    <t>Onley</t>
  </si>
  <si>
    <t>Parc</t>
  </si>
  <si>
    <t>Pentonville</t>
  </si>
  <si>
    <t>Portland</t>
  </si>
  <si>
    <t>Preston</t>
  </si>
  <si>
    <t>Ranby</t>
  </si>
  <si>
    <t>Risley</t>
  </si>
  <si>
    <t>Rochester</t>
  </si>
  <si>
    <t>Rye Hill</t>
  </si>
  <si>
    <t>Send</t>
  </si>
  <si>
    <t>Stafford</t>
  </si>
  <si>
    <t>Stocken</t>
  </si>
  <si>
    <t>Stoke Heath</t>
  </si>
  <si>
    <t>Styal</t>
  </si>
  <si>
    <t>Sudbury</t>
  </si>
  <si>
    <t>Swansea</t>
  </si>
  <si>
    <t>Swinfen Hall</t>
  </si>
  <si>
    <t>Thorn Cross</t>
  </si>
  <si>
    <t>Verne</t>
  </si>
  <si>
    <t>Wakefield</t>
  </si>
  <si>
    <t>Wandsworth</t>
  </si>
  <si>
    <t>Warren Hill</t>
  </si>
  <si>
    <t>Wayland</t>
  </si>
  <si>
    <t>Wealstun</t>
  </si>
  <si>
    <t>Werrington</t>
  </si>
  <si>
    <t>Wetherby</t>
  </si>
  <si>
    <t>Whatton</t>
  </si>
  <si>
    <t>Whitemoor</t>
  </si>
  <si>
    <t>Winchester</t>
  </si>
  <si>
    <t>Woodhill</t>
  </si>
  <si>
    <t>Wormwood Scrubs</t>
  </si>
  <si>
    <t>Wymott</t>
  </si>
  <si>
    <t>Elmley</t>
  </si>
  <si>
    <t>Standford Hill</t>
  </si>
  <si>
    <t>Swaleside</t>
  </si>
  <si>
    <t>Bure</t>
  </si>
  <si>
    <t>Isis</t>
  </si>
  <si>
    <t>Huntercombe</t>
  </si>
  <si>
    <t>Northumberland</t>
  </si>
  <si>
    <t>Highpoint</t>
  </si>
  <si>
    <t>Oakwood</t>
  </si>
  <si>
    <t>Thameside</t>
  </si>
  <si>
    <t>Moorland</t>
  </si>
  <si>
    <t>Hatfield</t>
  </si>
  <si>
    <t>AccessRequired</t>
  </si>
  <si>
    <t>Region</t>
  </si>
  <si>
    <t>PrisonName</t>
  </si>
  <si>
    <t>Section 7 - Dissemination</t>
  </si>
  <si>
    <t>When will the research summary and project review form be made available for NOMS?</t>
  </si>
  <si>
    <t>How else will the results of the research be disseminated (e.g. article, book, thesis etc)?</t>
  </si>
  <si>
    <t>Please tick, enter your name and date to indicate your agreement</t>
  </si>
  <si>
    <t>Name:</t>
  </si>
  <si>
    <t>Mr</t>
  </si>
  <si>
    <t>Mrs</t>
  </si>
  <si>
    <t>Miss</t>
  </si>
  <si>
    <t>Ms</t>
  </si>
  <si>
    <t>Dr</t>
  </si>
  <si>
    <t>Prof</t>
  </si>
  <si>
    <t>Sir</t>
  </si>
  <si>
    <t xml:space="preserve">Other </t>
  </si>
  <si>
    <t>FundedByOther</t>
  </si>
  <si>
    <t>SupportedByOther</t>
  </si>
  <si>
    <t>SupportedByOtherSpecify</t>
  </si>
  <si>
    <t>FundedByOtherSpecify</t>
  </si>
  <si>
    <t>NOMS Research Application Form</t>
  </si>
  <si>
    <t xml:space="preserve">If an application is declined, reasons will usually be provided. Consideration will be given to no more than one resubmission. When resubmitting an application, the reasons for the previous rejection should be fully addressed.  </t>
  </si>
  <si>
    <t>All research applications will be reviewed against the following criteria:</t>
  </si>
  <si>
    <r>
      <t>1.</t>
    </r>
    <r>
      <rPr>
        <sz val="10"/>
        <rFont val="Times New Roman"/>
        <family val="1"/>
      </rPr>
      <t xml:space="preserve">      </t>
    </r>
    <r>
      <rPr>
        <sz val="10"/>
        <rFont val="Arial"/>
        <family val="2"/>
      </rPr>
      <t xml:space="preserve">Are there sufficient links to NOMS’ priorities? </t>
    </r>
  </si>
  <si>
    <r>
      <t>3.</t>
    </r>
    <r>
      <rPr>
        <sz val="10"/>
        <rFont val="Times New Roman"/>
        <family val="1"/>
      </rPr>
      <t xml:space="preserve">      </t>
    </r>
    <r>
      <rPr>
        <sz val="10"/>
        <rFont val="Arial"/>
        <family val="2"/>
      </rPr>
      <t>Is there an overlap with other current / recent research?</t>
    </r>
  </si>
  <si>
    <r>
      <t>4.</t>
    </r>
    <r>
      <rPr>
        <sz val="10"/>
        <rFont val="Times New Roman"/>
        <family val="1"/>
      </rPr>
      <t xml:space="preserve">      </t>
    </r>
    <r>
      <rPr>
        <sz val="10"/>
        <rFont val="Arial"/>
        <family val="2"/>
      </rPr>
      <t xml:space="preserve">How appropriate and robust is the methodology to be applied? </t>
    </r>
  </si>
  <si>
    <r>
      <t>5.</t>
    </r>
    <r>
      <rPr>
        <sz val="10"/>
        <rFont val="Times New Roman"/>
        <family val="1"/>
      </rPr>
      <t xml:space="preserve">      </t>
    </r>
    <r>
      <rPr>
        <sz val="10"/>
        <rFont val="Arial"/>
        <family val="2"/>
      </rPr>
      <t>Are there any data protection / security issues?</t>
    </r>
  </si>
  <si>
    <r>
      <t>6.</t>
    </r>
    <r>
      <rPr>
        <sz val="10"/>
        <rFont val="Times New Roman"/>
        <family val="1"/>
      </rPr>
      <t xml:space="preserve">      </t>
    </r>
    <r>
      <rPr>
        <sz val="10"/>
        <rFont val="Arial"/>
        <family val="2"/>
      </rPr>
      <t>Are there any ethical considerations?</t>
    </r>
  </si>
  <si>
    <r>
      <t>7.</t>
    </r>
    <r>
      <rPr>
        <sz val="10"/>
        <rFont val="Times New Roman"/>
        <family val="1"/>
      </rPr>
      <t xml:space="preserve">      </t>
    </r>
    <r>
      <rPr>
        <sz val="10"/>
        <rFont val="Arial"/>
        <family val="2"/>
      </rPr>
      <t>What is the extent of the applicants’ research skills and experience?</t>
    </r>
  </si>
  <si>
    <t>Brief description of research
(Max 300 words using language easily understood by a lay person)</t>
  </si>
  <si>
    <t>Explain how you will hold the personal data in order to ensure its security during the study</t>
  </si>
  <si>
    <t>Section 8 - Declaration</t>
  </si>
  <si>
    <t>Outstanding questions in this section:</t>
  </si>
  <si>
    <t>AcademicSupervisorTitle</t>
  </si>
  <si>
    <t>AccessToPrisons</t>
  </si>
  <si>
    <t>AccessToYois</t>
  </si>
  <si>
    <t>AccessToYotsStcsSchs</t>
  </si>
  <si>
    <t>AccessToHighSecurity</t>
  </si>
  <si>
    <t>ReasonsForEstabsTrusts</t>
  </si>
  <si>
    <t>EstabsTrustsAlreadyApproached</t>
  </si>
  <si>
    <t>EquipmentToUseInEstabsTrusts</t>
  </si>
  <si>
    <t>Reporting Unit</t>
  </si>
  <si>
    <t>North West</t>
  </si>
  <si>
    <t>Wales</t>
  </si>
  <si>
    <t>UsesPersonalData</t>
  </si>
  <si>
    <t>DataProtectionNotificationNumber</t>
  </si>
  <si>
    <t>DPNAllowsOffenceRelatedInfo</t>
  </si>
  <si>
    <t>ExplainStorageSecurityOfPersonalData</t>
  </si>
  <si>
    <t>EnsureIndividualsNotIdentifiable</t>
  </si>
  <si>
    <t>HowLongDataRetention</t>
  </si>
  <si>
    <t>HowDisposeOfData</t>
  </si>
  <si>
    <t>DetailsOfAccessToExistingDataSources</t>
  </si>
  <si>
    <t>EthicalConsiderations</t>
  </si>
  <si>
    <t>ApprovedByEthicsCommittee</t>
  </si>
  <si>
    <t>WhenMadeAvailable</t>
  </si>
  <si>
    <t>Date of application (dd/mm/yyyy)</t>
  </si>
  <si>
    <t>Research timetable (all dates dd/mm/yyyy)</t>
  </si>
  <si>
    <t>HowElseDisseminated</t>
  </si>
  <si>
    <t>Go to First Section</t>
  </si>
  <si>
    <t>Go to Previous Section</t>
  </si>
  <si>
    <t>Go to Next Section</t>
  </si>
  <si>
    <t>Progress Table - Outstanding questions to be answered</t>
  </si>
  <si>
    <t>Section</t>
  </si>
  <si>
    <t>Number of unanswered questions</t>
  </si>
  <si>
    <t>S1 - Key Details</t>
  </si>
  <si>
    <t>S2 - Aims &amp; Objectives</t>
  </si>
  <si>
    <t>S3 - Proposed Methodology</t>
  </si>
  <si>
    <t>S5 - Data Protection</t>
  </si>
  <si>
    <t>S6 - Research Ethics</t>
  </si>
  <si>
    <t>S7 - Dissemination</t>
  </si>
  <si>
    <t>Date (dd/mm/yyyy):</t>
  </si>
  <si>
    <r>
      <t>2.</t>
    </r>
    <r>
      <rPr>
        <sz val="10"/>
        <rFont val="Times New Roman"/>
        <family val="1"/>
      </rPr>
      <t xml:space="preserve">      </t>
    </r>
    <r>
      <rPr>
        <sz val="10"/>
        <rFont val="Arial"/>
        <family val="2"/>
      </rPr>
      <t>What are the anticipated demands on resources (e.g. anticipated demands on staff time, 
       office requirements, demands on data providers)</t>
    </r>
  </si>
  <si>
    <t>Finance &amp; Analysis</t>
  </si>
  <si>
    <t>None selected</t>
  </si>
  <si>
    <t>Agree</t>
  </si>
  <si>
    <t>Date</t>
  </si>
  <si>
    <t>Kirklevington Grange</t>
  </si>
  <si>
    <t>Usk / Prescoed</t>
  </si>
  <si>
    <t>Peterborough</t>
  </si>
  <si>
    <t>Grendon / Spring Hill</t>
  </si>
  <si>
    <t>Erlestoke</t>
  </si>
  <si>
    <t>Humber</t>
  </si>
  <si>
    <t>AccessToNPS</t>
  </si>
  <si>
    <t>AccessToCRCs</t>
  </si>
  <si>
    <t>NPS North West Division</t>
  </si>
  <si>
    <t>NPS South West and South Central Division</t>
  </si>
  <si>
    <t>NPS South East and Eastern Division</t>
  </si>
  <si>
    <t>NPS Midlands Division</t>
  </si>
  <si>
    <t>NPS London Division</t>
  </si>
  <si>
    <t>NPS North East Division</t>
  </si>
  <si>
    <t>NPS Wales Division</t>
  </si>
  <si>
    <t>Kent, Surrey and Sussex CRC</t>
  </si>
  <si>
    <t>Dorset, Devon and Cornwall CRC</t>
  </si>
  <si>
    <t>Essex CRC</t>
  </si>
  <si>
    <t>London CRC</t>
  </si>
  <si>
    <t>Thames Valley CRC</t>
  </si>
  <si>
    <t>Norfolk and Suffolk CRC</t>
  </si>
  <si>
    <t>Staffordshire and West Midlands CRC</t>
  </si>
  <si>
    <t>Wales CRC</t>
  </si>
  <si>
    <t>Cheshire and Greater Manchester CRC</t>
  </si>
  <si>
    <t>Merseyside CRC</t>
  </si>
  <si>
    <t>West Yorkshire CRC</t>
  </si>
  <si>
    <t>Cumbria and Lancashire CRC</t>
  </si>
  <si>
    <t>Northumbria CRC</t>
  </si>
  <si>
    <t>South Yorkshire CRC</t>
  </si>
  <si>
    <t>Bedfordshire, Cambridgeshire, Hertfordshire and Northamptonshire CRC</t>
  </si>
  <si>
    <t>Durham Tees Valley CRC</t>
  </si>
  <si>
    <t>Derbyshire, Leicestershire Nottinghamshire and Rutland CRC</t>
  </si>
  <si>
    <t>Bristol, Gloucestershire, Somerset and Wiltshire CRC</t>
  </si>
  <si>
    <t>Hampshire and Isle of Wight CRC</t>
  </si>
  <si>
    <t>Humberside, Lincolnshire and North Yorkshire CRC</t>
  </si>
  <si>
    <t>Warwickshire and West Mercia CRC</t>
  </si>
  <si>
    <t xml:space="preserve">NOMS is committed to developing and implementing policies and practices in line with the best available evidence.  Research is thus encouraged whenever it has the potential to increase the effectiveness of operational policy/delivery (either in the short or longer term), maximising the use of NOMS resources. We are particularly interested in research identifying cost-effective ways of: (i) delivering the sentences and orders of the court; (ii) establishing positive, safe, secure and decent environments for managing offenders and delivering offender services; and (iii) reducing reoffending and protecting the public. </t>
  </si>
  <si>
    <t xml:space="preserve">All applications to conduct research across NOMS (prison and probation) must be made using this application form or through the Integrated Research Application System (IRAS; https://www.myresearchproject.org.uk/) – the latter also enables applications to be made to various health and social care bodies. Our application process covers all research projects requiring access to data, staff or offenders. It includes research involving Community Rehabilitation Companies (CRCs) and their subcontractors, Contracted Prisons and Young Offenders’ Institutions (YOIs), but excludes research in Secure Training Centres, Secure Children’s Homes or with Youth Offending Teams – applications to conduct research in these excluded areas should be directed to the relevant establishments/teams and approval sought directly from these services. </t>
  </si>
  <si>
    <t>Are you applying as an academic student?</t>
  </si>
  <si>
    <t>Community Rehabilitation Company</t>
  </si>
  <si>
    <t>Please summarise your proposed design and methodology (including details on sampling and sample sizes, identifying/recruiting respondents, likely response rates, testing/validation of tools/instruments)</t>
  </si>
  <si>
    <t>Please describe the proposed methods of analysis (quantitative and/or qualitative)</t>
  </si>
  <si>
    <t>What are the main methodological and/or operational risks and how will these be mitigated? Any conflicts of interest?</t>
  </si>
  <si>
    <t>What are the ethical considerations relevant to this study and how have you addressed them (inlcuding obtaining of informed consent, safety of participants/researchers, ensuring anonymity/confidentiality)</t>
  </si>
  <si>
    <t>Researchers will be notified in writing of the decision. Successful applicants will be required, on completion of the project, to prepare a research summary for NOMS which (i) summarises the research aims and approach, (ii) highlights the key findings, and (iii) sets out the implications for NOMS decision-makers (approximately three pages; maximum of five pages). Successful applicants will also be required to submit a project review form (which covers lessons learnt and asks for ratings on key questions).</t>
  </si>
  <si>
    <r>
      <t xml:space="preserve">Please also note </t>
    </r>
    <r>
      <rPr>
        <sz val="10"/>
        <rFont val="Arial"/>
        <family val="2"/>
      </rPr>
      <t>that, unless the project is commissioned by MoJ/NOMS and signed off by Ministers, the decision to give access to prison establishments, National Probation Service (NPS) divisions or Community Rehabilitation Company (CRC) areas (and the offenders and practitioners within these establishments/divisions/areas) ultimately lies with the Governing Governor/Director of the establishment or the Deputy Director/Chief Executive of the NPS division/CRC area concerned.</t>
    </r>
  </si>
  <si>
    <r>
      <t xml:space="preserve">When submitting an application form to NOMS, the guidance within AI17/2014 must be followed. </t>
    </r>
    <r>
      <rPr>
        <sz val="10"/>
        <rFont val="Arial"/>
        <family val="2"/>
      </rPr>
      <t xml:space="preserve">Applications should be fully completed and the appropriate supporting documentation should be provided – the form </t>
    </r>
    <r>
      <rPr>
        <sz val="10"/>
        <color indexed="8"/>
        <rFont val="Arial"/>
        <family val="2"/>
      </rPr>
      <t xml:space="preserve">should be accompanied by applicants' CVs, any ethical submissions and approvals, and any questionnaires, consent forms etc that have already been devised. </t>
    </r>
    <r>
      <rPr>
        <sz val="10"/>
        <rFont val="Arial"/>
        <family val="2"/>
      </rPr>
      <t>Incomplete applications are likely to delay the review process.</t>
    </r>
  </si>
  <si>
    <t>ChartershipExemplar</t>
  </si>
  <si>
    <t>Are you a NOMS psychologist in training undertaking this research for a Chartership exemplar?</t>
  </si>
  <si>
    <t>S4 - Access to frontline</t>
  </si>
  <si>
    <t>Completed applications should be sent to the National Research mailbox. All applications will be logged by the NOMS National Research Coordinator, and then reviewed by the appropriate persons (see AI17/2014). If consideration by the National Research Committee is required, the application must be submitted by the end of the month for the following month’s committee meeting (enabling views to be obtained prior to the mid-month meeting).</t>
  </si>
  <si>
    <t>Does your Data Protection Notification allow for offence-related information of individuals to be stored within your organisation for research purposes?</t>
  </si>
  <si>
    <t>I confirm that the research will comply with the requirements of the Data Protection Act 1998 and any other applicable legislation, and will also comply with the expectations set out in AI17/2014. No amendments to the scope or nature of the research will be made without the agreement of the approving body.</t>
  </si>
  <si>
    <t>What are the potential benefits of the research to NOMS policy/business? How does the research link to NOMS business priorities? How could the findings be operationalised?</t>
  </si>
  <si>
    <t>Contracted</t>
  </si>
  <si>
    <t>East</t>
  </si>
  <si>
    <t>Kent, Sussex and Essex</t>
  </si>
  <si>
    <t>London &amp; Thames Valley</t>
  </si>
  <si>
    <t>North East &amp; Yorkshire</t>
  </si>
  <si>
    <t>South West &amp; the IRCs</t>
  </si>
  <si>
    <t>The Midlands</t>
  </si>
  <si>
    <t>Women</t>
  </si>
  <si>
    <t>Young People</t>
  </si>
  <si>
    <t>Amount</t>
  </si>
  <si>
    <t>Please ensure content is enabled prior to completing the application form.</t>
  </si>
  <si>
    <t>Madeleine Hughes</t>
  </si>
  <si>
    <t>Doctoral Researcher</t>
  </si>
  <si>
    <t>University of Kent</t>
  </si>
  <si>
    <t>Second Floor, Cornwallis East, Canterbury, Kent, CT2 7NF</t>
  </si>
  <si>
    <t>University of Kent, SSPSSR</t>
  </si>
  <si>
    <t>mth6@kent.ac.uk</t>
  </si>
  <si>
    <t>Alex Stevens</t>
  </si>
  <si>
    <t>G3-06 Gillingham Building 
Chatham Maritime 
Kent ME4 4AG</t>
  </si>
  <si>
    <t>01634 888801</t>
  </si>
  <si>
    <t>A.W.Stevens@kent.ac.uk</t>
  </si>
  <si>
    <t xml:space="preserve"> (0)7753613186</t>
  </si>
  <si>
    <t>Ethnographic study</t>
  </si>
  <si>
    <t>No access is required to existing data sources.</t>
  </si>
  <si>
    <t>It is vital to obscure the identities of the participants. In line with the British Society of Criminology’s ethical guidelines, as far as possible the participants will be anonymised, as will the specific name and location of the establishments. However, as only two prisons are going to be used the participants maybe identifiable by other information, or sensitive personal data disclosed about them, such as their offence type or role. The nature of this research will be to ascertain the older prisoner’s experiences and needs and what they feel should be provided to meet those needs, therefore information relating to offence type will not be sought. Moreover, if that information is offered voluntarily during the interview it is unlikely to be used during the research. In relation to the staff participants only grades or work areas will be used.</t>
  </si>
  <si>
    <t xml:space="preserve">The findings of this research will be available to both of the establishments where I will conduct the research and to NOMS more generally. It will also of course will be reported in my doctoral thesis, which will be stored in the University of Kent’s Templeman Library. I also intend to publish this work in an article, to present the findings at conferences and, if the opportunity arises, to turn this thesis into a monograph. </t>
  </si>
  <si>
    <t>Professor of Criminal Justice</t>
  </si>
  <si>
    <t xml:space="preserve">The search for policy: How well do prisons manage the needs of older offenders? A comparative study of a male and female prison. </t>
  </si>
  <si>
    <t>My primary research questions are:
1. In what way does need and provision differ between the establishments?
2. How does gender impact on the needs of older prisoners?
3. How do older offenders negotiate their position within the hierarchy of their establishment?
4. Would segregation of older offenders ultimately be better for their wellbeing?</t>
  </si>
  <si>
    <t>Indefinitely (anonymised transcripts only)</t>
  </si>
  <si>
    <t>The research summary will be available within four weeks of the successful submission of this thesis. The intended completion date is in Autumn 2019.</t>
  </si>
  <si>
    <t>Z6847902</t>
  </si>
  <si>
    <t>ESRC Funded</t>
  </si>
  <si>
    <t>In line with the British Society of Criminology’s ethical guidelines all the data from the interviews will be anonymised. The interviews will be recorded on a Dictaphone that is encrypted to ensure that the data is securely held until the interviews have been transcribed, a process I will undertake personally. Once they have been transcribed and anonymised the Dictaphone recordings will be deleted. The typed transcripts will be saved as encrypted files on my personal computer, which no others have access to and is password protected. The consent forms will be numbered, rather than containing the participant’s names and will be held in a locked filing cabinet. In order to facilitate any participant wishing to withdraw from the research a sheet containing the name of the participants, their consent form number and their allocated pseudonym will be maintained. This sheet will be kept separately from the rest of the research data in another lockable filing cabinet and will be destroyed as soon as the thesis is submitted and the participants are no longer able to withdraw from the research. No other contact details will be stored.</t>
  </si>
  <si>
    <t>All the recordings of the interviews will be deleted once the transcriptions have been completed and any hand-written notes will be shredded. However, my doctoral research has been funded by the Economic and Social Research Council (ESRC). In accordance with the terms of their funding the fully anonymised transcriptions will be deposited in the UK Data Service in order that the data may be utilised by other researchers in the future. The UK data service has a three-tier access policy. Safeguarded data requires any potential user, of the anonymised data, to register and be authenticated by the service. This will mean only genuine researchers will be able to access the data.</t>
  </si>
  <si>
    <t xml:space="preserve">This research is a qualitative study and will explore the lived experiences of older prisoners and staff. The analysis will be done by applying Weber’s concept of ‘Verstehen’, which means to understand the situation of the participants from their point of view. This will allow an interpretivist understanding to be applied to their experiences. This analysis will be done by an iterative process and will begin as soon as the data collection starts. As the analysis will be ongoing, the interview questions can be altered to include any additional themes that emerge during the data collection. I will record and transcribe the interviews personally. Although this process is time consuming the repeated listening to the interviews allows for total immersion in the data and providing a deeper understanding of the nuances of what was being said. The transcribed data will be coded into themes, interpreted and analysed. The research will be considered against the findings of prior research that has been undertaken on the needs of older offenders. Reflecting on the themes from prior research allows for some triangulation of the data that has been collected.
</t>
  </si>
  <si>
    <t xml:space="preserve">The potential benefits of this research, in accordance with NOMS business priorities of ‘delivering efficiencies’ and providing ‘safe, decent and secure prisons’, are that it will:    
• Identify the needs of an increasing, more problematic, population, establishing any similarities or differences between older female and male prisoners.
• Establish any specific needs for older female prisoners.
• Enable the prisons to target their resources ‘efficiently and effectively’ into areas requiring greater assistance, thus reducing costs.
• Identify specific roles and responsibilities to cope with the rising demand.
• Identify practical assistance that can be quickly and efficiently implemented to assist with the management and care of this increasing older group. 
• Assist the prisons in maintaining their older populations safely and decently, a key to achieving the core aims of NOMS business priorities. 
The findings of this research will be disseminated within the two prisons to inform practices and could potentially be rolled out to other establishments.
</t>
  </si>
  <si>
    <t>This research will add to the limited academic studies undertaken, looking at the needs of older prisoners. Previous studies have examined their invisibility, (Wahidin,2006), how older prisoners experience additional ‘pains of imprisonment’ (Mann,2012) and how extreme shock can be felt when imprisoned later in life (Crawley &amp; Sparks,2006); all have called for national guidelines. This research will seek to gain the lived experience of these participants and discover what impacts positively on their wellbeing. This study will address the gaps that exist in this field and examine how it is possible to ameliorate at least some of the difficulties that currently exist. Only one study, (Wahidin,2006) has researched older female prisoners. This research will then offer some much-needed information on older women in the prison estate, a group who, due to their small numbers often seem invisible and are overlooked, both by academics and the prison system itself.</t>
  </si>
  <si>
    <t>This research will be an ethnographic exploration of two populations of older prisoners that will be undertaken by a single researcher over a year. Therefore, the main limitation of this work will be that it cannot be said to be representative of the entire older offender population. However, a study of this type, involving a prolonged period of non-participant observation and qualitative interviews will allow for an in-depth exploration of the experiences of this older population. Quantitative data could potentially be viewed as more representative but to fully gain an understanding of the experiences of older people in prison and to find out how they navigate their way around the prison, and what they feel would be beneficial to them, it is necessary to observe and talk to people directly.</t>
  </si>
  <si>
    <t xml:space="preserve">This study will use ethnographic methods, incorporating non-participant observation and semi-structured interviews, to collect data with staff and older offenders from both institutions. Qualitative methods are in keeping with the research I am undertaking, as previous criminological research examining the problems faced by older prisoners has a history of utilising these methods, specifically semi-structured interviews (Crawley &amp; Sparks, 2005; Mann, 2012; Wahidin, 2004). I will interview 20 offenders, who are over the age of 50, and 10 staff in each establishment. To ensure my participants have the correct characteristics I will be employing a purposive sampling methodology, as random sampling would not produce the correct participants for the study. I will initially invite all the prisoners, over the age of 50, to take part in the interviews. Depending upon the response rate I will either choose 20 randomly from those who have indicated they would be willing to participate or I will ask staff to suggest some older prisoners to approach and with then employ a snowball sampling method to elicit further participants. The staff will be chosen from different grades within the prison and will focus on those who work most closely with the older population.  </t>
  </si>
  <si>
    <t>The lack of national policy for older offenders leaves each prison providing services for their older population as they are required, resulting in differences of provision across the estate. This research will identify the requirements of older prisoners and the common needs that arise within these populations. By examining their needs and the facilities provided for them, this research will ascertain the most commonly occurring issues, for these two cases, making it possible to determine good practices that could be implemented by the prisons to cope with their ageing population. Moreover, the women’s estate can be overlooked, as policy is usually designed for male prisons and rolled out to the women’s. By performing a comparative study this research can identify any differences these two populations have, allowing specific recommendations to be made for the women’s prison. Whilst this study is only examining two prisons it would be hoped that this research could be of assistance throughout the estate.</t>
  </si>
  <si>
    <t>Research on older prisoners in the UK is limited. Manchester University's Offender Health Research Network has examined the needs of older male prisoners arriving into prison. They developed the Older Prisoner Health and Social Care Assessment  Plan which was trialled in ten prisons. This research, funded by the National Institute for Health Research, primarily addresses health and social care needs. Prior to this more holistic research on older prisoner’s needs has been undertaken by Mann,(2012), Crawley and Sparks,(2005) and Wahidin,(2004). Mann’s research explored older male prisoners and highlighted the ‘harder time’ they experienced whilst incarcerated. While Crawley and Sparks examined the difficulties facing older men imprisoned for the first time later in life. Wahidin’s work is the only work to have addressed the ‘invisible’ female population, who are often overlooked by researchers. Much of this research was undertaken over 10 years ago, Therefore, it is imperative that new research is undertaken.</t>
  </si>
  <si>
    <t xml:space="preserve">Older prisoners in England and Wales have more than doubled over the last 10 years, in September 2016 there were 12,964 prisoners over the age of 50, representing 15% of the prison population (MoJ, 2016). The Ministry of Justice predicts that the over 50s in prison will have increased by a further 26 per cent by 2020 (MoJ, 2015). This growing older population requires the prison service to adopt new policies and procedures to manage and care for them.
For this research project, I intend to examine the needs of the older prisoner population. I will undertake a comparative study of older prisoners in two establishments, one female and one male. I will speak to both prisoners and staff to identify what challenges are facing not only the older population, but also the staff who are charged with looking after them. This research will identify what good practices are occurring and what other help could be useful to this older group. Given the dramatic increase in the number of older prisoners in the last 10 years and the predicated continuation of this trend, the older population will potentially pose problems for individual prisons to manage. By examining both older male and female prisoners it will be possible to ascertain what similar needs and requirements these older residents have. However, by comparing these two populations it will also be possible to identify where gender results in differentiated needs. 
I have had informal discussions with two governors [xxxxxxxx] and, pending approval from the NOMS research committee, they have agreed in principle for me to conduct my research in their establishments.
</t>
  </si>
  <si>
    <t xml:space="preserve">I would not anticipate that this research will have large resource implications. I currently volunteer for an Independent Monitoring Board in a prison in [xxxx] and as such I have been key trained. I would expect that I would need to undergo further key training at the two establishments where I will be undertaking the research and to potentially shadow an officer to familiarise myself with the prison layout. 
For the non-participant observation portion of the research there would be no resource implications. Once the interview stage begins it would be preferable to be able to use a room where the interviews could take place, in a reasonably private environment. The only other demands on the staff time that would be required, would be the time to participate in the interviews. However, I will go out of my way to ensure this will not disrupt the staffs working patterns, nor any employment or education undertaken by the prisoners.  
</t>
  </si>
  <si>
    <t xml:space="preserve">Interviews are often accused of being unrepresentative, due to their small sample size. However, this research is not concerned with being generalizable to the whole prison population, rather it is seeking the views and opinions of a niche group of prisoners about their experiences in the secure estate and the staff who work closely with them. To ensure the participants opinions are reflected accurately I will take notes during the interviews and I would request that I can use a Dictaphone to record the interviews. The data can then be transcribed verbatim. I am aware that some prisoners may be uncomfortable being recorded and they will be given the opportunity to consent or refuse to this (in such cases, I will resort to taking notes only). 
Operationally there are potentially risks to anyone in a prison environment, staff or inmates. Where possible I will conduct the interviews in rooms with panic alarms installed and which are in close proximity to staff as a measure of safety. Given my time spent in prisons so far I am aware of the risks and would avoid placing myself in any potentially dangerous situations. As part of my training for my role on the IMB I have undergone basic 'breakaway' training and I have been issued with a whistle to raise any alarm if necessary.
Although I currently serve as the vice chair of an IMB I do not believe this will cause a conflict of interest in this research. My board tenure is at an open prison in [xxxx]. I have deliberately chosen not to conduct my research in this establishment because I feel my role in the prison might make it difficult to be impartial. By choosing to conduct my research in two closed establishments, that I am unacquainted with, I will be able to conduct the research in an objective manner.
</t>
  </si>
  <si>
    <t xml:space="preserve">Participation in this research is voluntary and no inducements will be made to recruit participants. The participants will be assured that they do not have to answer every question and that it is acceptable to refuse to answer anything that they feel uncomfortable with. This research will be conducted confidentially and in line with the British Society of Criminology’s ethical guidelines, all the participants, the establishments and their locations will be anonymised. There are limits to the confidentiality that can be offered and some participants may be identifiable through other information contained within the dissertation. The possibility of this occurring will be disclosed within the consent form.  
This research is seeking information on older prisoner’s experiences and their thoughts on how their needs are being met, but potentially some prisoners may share information about undisclosed illegal acts, intent to hurt themselves or others, or other activities contra to the prison rules. I am bound by the limits of the law and by the rules of the prison service and am obligated to report this to the prison authorities. The limits to the confidentiality that can be offered will be stated explicitly in the written consent forms. However, to ensure that all participants are fully informed, consent will be sought verbally at each stage of the process. If they are aware of the purpose of the research, the limits of the confidentiality and their right to withdraw their consent, they can make an informed, unforced decision to participate. My contact details will not be available to participating prisoners, therefore, if they wish to withdraw their consent they will be able to contact to me via the prison.
This research intends to interview older offenders, some of whom may suffer from decreased mental capacities. Therefore, these participants would be unable to give their fully informed consent. I would hope that prison staff will be able to advise me of any inmates who they feel are not mentally capable of consenting. However, if I felt anyone was not fully cognisant with the purpose of the interview I would bring that interview to a close and would not use any of that interview data. 
Consideration must also be given to my safety and security whilst carrying out this prison research. The interviews will not be conducted in the presence of staff therefore, I will investigate the possibility of finding a place to conduct the interviews in an area that is close to staff. I would reiterate that I currently volunteer at a prison in [xxxx] and I have been trained to carry keys and I have been issued with a whistle to alert staff to any potential situations and have received basic ‘breakaway’ training.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</si>
</sst>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
    <numFmt numFmtId="165" formatCode="#,##0_);[Red]\(#,##0\);\-_)"/>
  </numFmts>
  <fonts count="22">
    <font>
      <sz val="11"/>
      <name val="Times New Roman"/>
      <family val="2"/>
    </font>
    <font>
      <sz val="10"/>
      <name val="Arial"/>
      <family val="2"/>
    </font>
    <font>
      <sz val="8"/>
      <name val="Times New Roman"/>
      <family val="1"/>
    </font>
    <font>
      <sz val="11"/>
      <name val="Calibri"/>
      <family val="2"/>
    </font>
    <font>
      <b/>
      <i/>
      <sz val="11"/>
      <name val="Times New Roman"/>
      <family val="1"/>
    </font>
    <font>
      <b/>
      <sz val="10"/>
      <name val="Arial"/>
      <family val="2"/>
    </font>
    <font>
      <b/>
      <sz val="11"/>
      <name val="Times New Roman"/>
      <family val="1"/>
    </font>
    <font>
      <sz val="11"/>
      <name val="Arial"/>
      <family val="2"/>
    </font>
    <font>
      <i/>
      <sz val="10"/>
      <name val="Arial"/>
      <family val="2"/>
    </font>
    <font>
      <b/>
      <sz val="11"/>
      <name val="Arial"/>
      <family val="2"/>
    </font>
    <font>
      <u val="single"/>
      <sz val="11"/>
      <color indexed="12"/>
      <name val="Times New Roman"/>
      <family val="1"/>
    </font>
    <font>
      <sz val="10"/>
      <color indexed="8"/>
      <name val="Arial"/>
      <family val="2"/>
    </font>
    <font>
      <sz val="10"/>
      <name val="Times New Roman"/>
      <family val="1"/>
    </font>
    <font>
      <sz val="10"/>
      <color indexed="9"/>
      <name val="Arial"/>
      <family val="2"/>
    </font>
    <font>
      <b/>
      <sz val="10"/>
      <color indexed="12"/>
      <name val="Arial"/>
      <family val="2"/>
    </font>
    <font>
      <sz val="9"/>
      <name val="Arial"/>
      <family val="2"/>
    </font>
    <font>
      <b/>
      <sz val="11"/>
      <color indexed="12"/>
      <name val="Calibri"/>
      <family val="2"/>
    </font>
    <font>
      <u val="single"/>
      <sz val="11"/>
      <color indexed="13"/>
      <name val="Times New Roman"/>
      <family val="1"/>
    </font>
    <font>
      <sz val="11"/>
      <color indexed="13"/>
      <name val="Times New Roman"/>
      <family val="1"/>
    </font>
    <font>
      <sz val="10"/>
      <color indexed="12"/>
      <name val="Arial"/>
      <family val="2"/>
    </font>
    <font>
      <sz val="10"/>
      <color indexed="8"/>
      <name val="Calibri"/>
      <family val="2"/>
    </font>
    <font>
      <b/>
      <sz val="12"/>
      <color rgb="FFFF0000"/>
      <name val="Times New Roman"/>
      <family val="1"/>
    </font>
  </fonts>
  <fills count="4">
    <fill>
      <patternFill/>
    </fill>
    <fill>
      <patternFill patternType="gray125"/>
    </fill>
    <fill>
      <patternFill patternType="solid">
        <fgColor indexed="43"/>
        <bgColor indexed="64"/>
      </patternFill>
    </fill>
    <fill>
      <patternFill patternType="solid">
        <fgColor indexed="18"/>
        <bgColor indexed="64"/>
      </patternFill>
    </fill>
  </fills>
  <borders count="15">
    <border>
      <left/>
      <right/>
      <top/>
      <bottom/>
      <diagonal/>
    </border>
    <border>
      <left style="hair"/>
      <right style="hair"/>
      <top style="hair"/>
      <bottom style="hair"/>
    </border>
    <border>
      <left style="thin"/>
      <right style="thin"/>
      <top style="thin"/>
      <bottom style="thin"/>
    </border>
    <border>
      <left style="thin"/>
      <right style="thin"/>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9" fillId="2" borderId="1" applyAlignment="0">
      <protection locked="0"/>
    </xf>
    <xf numFmtId="0" fontId="10" fillId="0" borderId="0" applyNumberFormat="0" applyFill="0" applyBorder="0">
      <alignment/>
      <protection locked="0"/>
    </xf>
    <xf numFmtId="0" fontId="0" fillId="0" borderId="0">
      <alignment/>
      <protection/>
    </xf>
  </cellStyleXfs>
  <cellXfs count="140">
    <xf numFmtId="0" fontId="0" fillId="0" borderId="0" xfId="0"/>
    <xf numFmtId="0" fontId="3" fillId="0" borderId="0" xfId="0" applyFont="1"/>
    <xf numFmtId="0" fontId="0" fillId="0" borderId="0" xfId="0" applyAlignment="1">
      <alignment wrapText="1"/>
    </xf>
    <xf numFmtId="14" fontId="0" fillId="0" borderId="0" xfId="0" applyNumberFormat="1"/>
    <xf numFmtId="0" fontId="0" fillId="0" borderId="0" xfId="0" applyFont="1"/>
    <xf numFmtId="0" fontId="5" fillId="0" borderId="0" xfId="0" applyFont="1"/>
    <xf numFmtId="0" fontId="6" fillId="0" borderId="0" xfId="0" applyFont="1"/>
    <xf numFmtId="0" fontId="1" fillId="0" borderId="0" xfId="0" applyFont="1"/>
    <xf numFmtId="14" fontId="1" fillId="2" borderId="2" xfId="0" applyNumberFormat="1" applyFont="1" applyFill="1" applyBorder="1" applyProtection="1">
      <protection locked="0"/>
    </xf>
    <xf numFmtId="0" fontId="1" fillId="2" borderId="3" xfId="0" applyFont="1" applyFill="1" applyBorder="1" applyProtection="1">
      <protection locked="0"/>
    </xf>
    <xf numFmtId="0" fontId="1" fillId="2" borderId="2" xfId="0" applyFont="1" applyFill="1" applyBorder="1"/>
    <xf numFmtId="49" fontId="1" fillId="0" borderId="0" xfId="0" applyNumberFormat="1" applyFont="1" applyAlignment="1">
      <alignment wrapText="1"/>
    </xf>
    <xf numFmtId="0" fontId="1" fillId="2" borderId="3" xfId="0" applyFont="1" applyFill="1" applyBorder="1"/>
    <xf numFmtId="0" fontId="1" fillId="0" borderId="0" xfId="0" applyFont="1" applyAlignment="1">
      <alignment/>
    </xf>
    <xf numFmtId="0" fontId="9" fillId="0" borderId="0" xfId="0" applyFont="1" applyAlignment="1">
      <alignment vertical="center"/>
    </xf>
    <xf numFmtId="0" fontId="0" fillId="0" borderId="0" xfId="0" applyAlignment="1">
      <alignment/>
    </xf>
    <xf numFmtId="0" fontId="3" fillId="0" borderId="0" xfId="0" applyFont="1" applyFill="1" applyBorder="1" applyAlignment="1" applyProtection="1">
      <alignment horizontal="left" vertical="top" wrapText="1"/>
      <protection locked="0"/>
    </xf>
    <xf numFmtId="0" fontId="3" fillId="0" borderId="0" xfId="0" applyFont="1" applyFill="1"/>
    <xf numFmtId="0" fontId="16" fillId="0" borderId="0" xfId="0" applyFont="1" applyBorder="1" applyAlignment="1">
      <alignment/>
    </xf>
    <xf numFmtId="0" fontId="3" fillId="0" borderId="4" xfId="0" applyFont="1" applyBorder="1"/>
    <xf numFmtId="0" fontId="16" fillId="0" borderId="4" xfId="0" applyFont="1" applyBorder="1" applyAlignment="1">
      <alignment/>
    </xf>
    <xf numFmtId="0" fontId="7" fillId="0" borderId="0" xfId="0" applyFont="1"/>
    <xf numFmtId="0" fontId="3" fillId="0" borderId="0" xfId="0" applyFont="1" applyProtection="1">
      <protection hidden="1"/>
    </xf>
    <xf numFmtId="0" fontId="1" fillId="0" borderId="0" xfId="0" applyFont="1" applyProtection="1">
      <protection/>
    </xf>
    <xf numFmtId="0" fontId="1" fillId="0" borderId="0" xfId="0" applyFont="1" applyAlignment="1" applyProtection="1">
      <alignment/>
      <protection/>
    </xf>
    <xf numFmtId="0" fontId="9" fillId="0" borderId="0" xfId="0" applyFont="1" applyAlignment="1" applyProtection="1">
      <alignment vertical="center"/>
      <protection/>
    </xf>
    <xf numFmtId="0" fontId="9" fillId="0" borderId="0" xfId="0" applyFont="1" applyAlignment="1" applyProtection="1">
      <alignment/>
      <protection/>
    </xf>
    <xf numFmtId="0" fontId="5" fillId="0" borderId="0" xfId="0" applyFont="1" applyProtection="1">
      <protection/>
    </xf>
    <xf numFmtId="0" fontId="14" fillId="0" borderId="0" xfId="0" applyFont="1" applyBorder="1" applyAlignment="1" applyProtection="1">
      <alignment/>
      <protection/>
    </xf>
    <xf numFmtId="0" fontId="14" fillId="0" borderId="0" xfId="0" applyFont="1" applyProtection="1">
      <protection/>
    </xf>
    <xf numFmtId="0" fontId="1" fillId="0" borderId="0" xfId="0" applyFont="1" applyAlignment="1" applyProtection="1">
      <alignment horizontal="right"/>
      <protection/>
    </xf>
    <xf numFmtId="0" fontId="1" fillId="0" borderId="0" xfId="0" applyNumberFormat="1" applyFont="1" applyProtection="1">
      <protection/>
    </xf>
    <xf numFmtId="164" fontId="1" fillId="0" borderId="0" xfId="0" applyNumberFormat="1" applyFont="1" applyProtection="1">
      <protection/>
    </xf>
    <xf numFmtId="0" fontId="13" fillId="0" borderId="0" xfId="0" applyFont="1" applyProtection="1">
      <protection/>
    </xf>
    <xf numFmtId="0" fontId="1" fillId="2" borderId="2" xfId="0" applyFont="1" applyFill="1" applyBorder="1" applyProtection="1">
      <protection/>
    </xf>
    <xf numFmtId="0" fontId="1" fillId="0" borderId="0" xfId="0" applyFont="1" applyFill="1" applyBorder="1" applyProtection="1">
      <protection/>
    </xf>
    <xf numFmtId="0" fontId="1" fillId="0" borderId="0" xfId="0" applyFont="1" applyAlignment="1" applyProtection="1">
      <alignment wrapText="1"/>
      <protection/>
    </xf>
    <xf numFmtId="0" fontId="1" fillId="2" borderId="2" xfId="0" applyFont="1" applyFill="1" applyBorder="1" applyAlignment="1" applyProtection="1">
      <alignment wrapText="1"/>
      <protection/>
    </xf>
    <xf numFmtId="0" fontId="0" fillId="0" borderId="0" xfId="0" applyProtection="1">
      <protection/>
    </xf>
    <xf numFmtId="0" fontId="4" fillId="0" borderId="0" xfId="0" applyFont="1" applyProtection="1">
      <protection/>
    </xf>
    <xf numFmtId="0" fontId="3" fillId="0" borderId="0" xfId="0" applyFont="1" applyProtection="1">
      <protection/>
    </xf>
    <xf numFmtId="0" fontId="16" fillId="0" borderId="0" xfId="22" applyFont="1" applyProtection="1">
      <alignment/>
      <protection/>
    </xf>
    <xf numFmtId="0" fontId="3" fillId="0" borderId="0" xfId="22" applyFont="1" applyProtection="1">
      <alignment/>
      <protection/>
    </xf>
    <xf numFmtId="0" fontId="3" fillId="0" borderId="0" xfId="22" applyNumberFormat="1" applyFont="1" applyProtection="1">
      <alignment/>
      <protection/>
    </xf>
    <xf numFmtId="0" fontId="3" fillId="2" borderId="3" xfId="0" applyFont="1" applyFill="1" applyBorder="1" applyProtection="1">
      <protection locked="0"/>
    </xf>
    <xf numFmtId="0" fontId="14" fillId="0" borderId="0" xfId="0" applyFont="1" applyAlignment="1" applyProtection="1">
      <alignment wrapText="1"/>
      <protection/>
    </xf>
    <xf numFmtId="0" fontId="0" fillId="0" borderId="0" xfId="0" applyAlignment="1" applyProtection="1">
      <alignment wrapText="1"/>
      <protection/>
    </xf>
    <xf numFmtId="0" fontId="1" fillId="0" borderId="0" xfId="0" applyFont="1" applyBorder="1" applyProtection="1">
      <protection/>
    </xf>
    <xf numFmtId="0" fontId="5" fillId="0" borderId="0" xfId="0" applyFont="1" applyBorder="1" applyProtection="1">
      <protection/>
    </xf>
    <xf numFmtId="0" fontId="1" fillId="0" borderId="0" xfId="0" applyFont="1" applyFill="1" applyBorder="1" applyAlignment="1" applyProtection="1">
      <alignment horizontal="left" vertical="top" wrapText="1"/>
      <protection/>
    </xf>
    <xf numFmtId="0" fontId="16" fillId="0" borderId="0" xfId="0" applyFont="1" applyBorder="1" applyAlignment="1" applyProtection="1">
      <alignment/>
      <protection/>
    </xf>
    <xf numFmtId="0" fontId="3" fillId="0" borderId="0" xfId="0" applyFont="1" applyFill="1" applyBorder="1" applyAlignment="1" applyProtection="1">
      <alignment horizontal="left" vertical="top" wrapText="1"/>
      <protection/>
    </xf>
    <xf numFmtId="0" fontId="3" fillId="0" borderId="0" xfId="0" applyFont="1" applyFill="1" applyProtection="1">
      <protection/>
    </xf>
    <xf numFmtId="0" fontId="3" fillId="0" borderId="0" xfId="0" applyFont="1" applyFill="1" applyBorder="1" applyProtection="1">
      <protection/>
    </xf>
    <xf numFmtId="0" fontId="1" fillId="0" borderId="0"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protection/>
    </xf>
    <xf numFmtId="0" fontId="8" fillId="0" borderId="0" xfId="0" applyFont="1" applyProtection="1">
      <protection/>
    </xf>
    <xf numFmtId="14" fontId="13" fillId="0" borderId="0" xfId="0" applyNumberFormat="1" applyFont="1" applyProtection="1">
      <protection hidden="1"/>
    </xf>
    <xf numFmtId="0" fontId="5" fillId="0" borderId="0" xfId="0" applyFont="1" applyProtection="1">
      <protection locked="0"/>
    </xf>
    <xf numFmtId="0" fontId="0" fillId="0" borderId="0" xfId="0" applyProtection="1">
      <protection locked="0"/>
    </xf>
    <xf numFmtId="0" fontId="20" fillId="0" borderId="2" xfId="0" applyFont="1" applyBorder="1" applyAlignment="1">
      <alignment vertical="center" wrapText="1"/>
    </xf>
    <xf numFmtId="0" fontId="9" fillId="0" borderId="0" xfId="0" applyFont="1" applyAlignment="1" applyProtection="1">
      <alignment vertical="center"/>
      <protection locked="0"/>
    </xf>
    <xf numFmtId="0" fontId="21" fillId="0" borderId="0" xfId="0" applyFont="1"/>
    <xf numFmtId="0" fontId="1" fillId="0" borderId="0" xfId="0" applyFont="1" applyAlignment="1">
      <alignment wrapText="1"/>
    </xf>
    <xf numFmtId="0" fontId="1" fillId="0" borderId="0" xfId="0" applyFont="1" applyAlignment="1">
      <alignment horizontal="left" wrapText="1"/>
    </xf>
    <xf numFmtId="0" fontId="7" fillId="0" borderId="0" xfId="0" applyFont="1" applyAlignment="1">
      <alignment horizontal="center" wrapText="1"/>
    </xf>
    <xf numFmtId="0" fontId="11" fillId="0" borderId="0" xfId="0" applyFont="1" applyAlignment="1">
      <alignment horizontal="left" wrapText="1"/>
    </xf>
    <xf numFmtId="0" fontId="17" fillId="3" borderId="0" xfId="21" applyFont="1" applyFill="1" applyAlignment="1" applyProtection="1">
      <alignment horizontal="center"/>
      <protection locked="0"/>
    </xf>
    <xf numFmtId="0" fontId="1" fillId="2" borderId="5" xfId="0" applyFont="1" applyFill="1" applyBorder="1" applyAlignment="1" applyProtection="1">
      <alignment horizontal="left" wrapText="1"/>
      <protection locked="0"/>
    </xf>
    <xf numFmtId="0" fontId="1" fillId="2" borderId="6" xfId="0" applyFont="1" applyFill="1" applyBorder="1" applyAlignment="1" applyProtection="1">
      <alignment horizontal="left" wrapText="1"/>
      <protection locked="0"/>
    </xf>
    <xf numFmtId="0" fontId="1" fillId="2" borderId="7" xfId="0" applyFont="1" applyFill="1" applyBorder="1" applyAlignment="1" applyProtection="1">
      <alignment horizontal="left" wrapText="1"/>
      <protection locked="0"/>
    </xf>
    <xf numFmtId="0" fontId="1" fillId="0" borderId="0" xfId="0" applyFont="1" applyAlignment="1" applyProtection="1">
      <alignment horizontal="left" vertical="top" wrapText="1"/>
      <protection/>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protection locked="0"/>
    </xf>
    <xf numFmtId="0" fontId="1" fillId="2" borderId="10" xfId="0" applyFont="1" applyFill="1" applyBorder="1" applyAlignment="1" applyProtection="1">
      <alignment horizontal="left" vertical="top"/>
      <protection locked="0"/>
    </xf>
    <xf numFmtId="0" fontId="1" fillId="2" borderId="11"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protection locked="0"/>
    </xf>
    <xf numFmtId="0" fontId="1" fillId="2" borderId="13" xfId="0" applyFont="1" applyFill="1" applyBorder="1" applyAlignment="1" applyProtection="1">
      <alignment horizontal="left" vertical="top"/>
      <protection locked="0"/>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7" xfId="0" applyFont="1" applyFill="1" applyBorder="1" applyAlignment="1" applyProtection="1">
      <alignment horizontal="left"/>
      <protection locked="0"/>
    </xf>
    <xf numFmtId="0" fontId="10" fillId="2" borderId="5" xfId="21" applyFont="1" applyFill="1" applyBorder="1" applyAlignment="1" applyProtection="1">
      <alignment horizontal="left"/>
      <protection locked="0"/>
    </xf>
    <xf numFmtId="0" fontId="1" fillId="0" borderId="9"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2" xfId="0" applyFont="1" applyFill="1" applyBorder="1" applyAlignment="1" applyProtection="1">
      <alignment horizontal="left" wrapText="1"/>
      <protection/>
    </xf>
    <xf numFmtId="6" fontId="1" fillId="2" borderId="5" xfId="0" applyNumberFormat="1" applyFont="1" applyFill="1" applyBorder="1" applyAlignment="1" applyProtection="1">
      <alignment horizontal="left"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2" borderId="13" xfId="0" applyFont="1" applyFill="1" applyBorder="1" applyAlignment="1" applyProtection="1">
      <alignment horizontal="left" vertical="top" wrapText="1"/>
      <protection locked="0"/>
    </xf>
    <xf numFmtId="0" fontId="10" fillId="2" borderId="8" xfId="21" applyFont="1" applyFill="1" applyBorder="1" applyAlignment="1" applyProtection="1">
      <alignment horizontal="left"/>
      <protection locked="0"/>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8" fillId="3" borderId="0" xfId="21" applyFont="1" applyFill="1" applyAlignment="1" applyProtection="1">
      <alignment horizontal="center"/>
      <protection locked="0"/>
    </xf>
    <xf numFmtId="0" fontId="1" fillId="0" borderId="14" xfId="0" applyFont="1" applyBorder="1" applyAlignment="1" applyProtection="1">
      <alignment horizontal="left" vertical="top"/>
      <protection/>
    </xf>
    <xf numFmtId="0" fontId="15" fillId="2" borderId="5" xfId="0" applyFont="1" applyFill="1" applyBorder="1" applyAlignment="1" applyProtection="1">
      <alignment horizontal="left"/>
      <protection locked="0"/>
    </xf>
    <xf numFmtId="0" fontId="15" fillId="2" borderId="6"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 fillId="0" borderId="0" xfId="0" applyFont="1" applyAlignment="1" applyProtection="1">
      <alignment horizontal="left" wrapText="1"/>
      <protection/>
    </xf>
    <xf numFmtId="0" fontId="1" fillId="0" borderId="14" xfId="0" applyFont="1" applyBorder="1" applyAlignment="1" applyProtection="1">
      <alignment horizontal="left" wrapText="1"/>
      <protection/>
    </xf>
    <xf numFmtId="0" fontId="1" fillId="0" borderId="14" xfId="0" applyFont="1" applyBorder="1" applyAlignment="1">
      <alignment horizontal="left" wrapText="1"/>
    </xf>
    <xf numFmtId="0" fontId="1" fillId="2" borderId="8" xfId="0" applyFont="1" applyFill="1" applyBorder="1" applyAlignment="1" applyProtection="1">
      <alignment horizontal="left" vertical="top"/>
      <protection locked="0"/>
    </xf>
    <xf numFmtId="0" fontId="1" fillId="2" borderId="8" xfId="0" applyFont="1" applyFill="1" applyBorder="1" applyAlignment="1" applyProtection="1">
      <alignment vertical="top" wrapText="1"/>
      <protection locked="0"/>
    </xf>
    <xf numFmtId="0" fontId="1" fillId="2" borderId="9"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7" fillId="3" borderId="0" xfId="21" applyFont="1" applyFill="1" applyAlignment="1" applyProtection="1">
      <alignment horizontal="center" vertical="center"/>
      <protection locked="0"/>
    </xf>
    <xf numFmtId="0" fontId="1" fillId="0" borderId="4"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0" xfId="0" applyFont="1" applyBorder="1" applyAlignment="1" applyProtection="1">
      <alignment horizontal="center"/>
      <protection/>
    </xf>
    <xf numFmtId="0" fontId="5" fillId="0" borderId="0" xfId="0" applyFont="1" applyAlignment="1" applyProtection="1">
      <alignment horizontal="left" wrapText="1"/>
      <protection/>
    </xf>
    <xf numFmtId="0" fontId="1" fillId="0" borderId="11" xfId="0" applyFont="1" applyBorder="1" applyAlignment="1" applyProtection="1">
      <alignment horizontal="center"/>
      <protection/>
    </xf>
    <xf numFmtId="0" fontId="1" fillId="0" borderId="13" xfId="0" applyFont="1" applyBorder="1" applyAlignment="1" applyProtection="1">
      <alignment horizontal="center"/>
      <protection/>
    </xf>
    <xf numFmtId="14" fontId="1" fillId="2" borderId="5" xfId="0" applyNumberFormat="1" applyFont="1" applyFill="1" applyBorder="1" applyAlignment="1" applyProtection="1">
      <alignment horizontal="left"/>
      <protection locked="0"/>
    </xf>
    <xf numFmtId="0" fontId="1" fillId="0" borderId="12" xfId="0" applyFont="1" applyBorder="1" applyAlignment="1" applyProtection="1">
      <alignment horizontal="center"/>
      <protection/>
    </xf>
    <xf numFmtId="0" fontId="1" fillId="0" borderId="6" xfId="0" applyFont="1" applyBorder="1" applyAlignment="1" applyProtection="1">
      <alignment horizontal="center" vertical="center" wrapText="1"/>
      <protection/>
    </xf>
    <xf numFmtId="0" fontId="1" fillId="0" borderId="7" xfId="0" applyFont="1" applyBorder="1" applyAlignment="1" applyProtection="1">
      <alignment horizontal="center" vertical="center" wrapText="1"/>
      <protection/>
    </xf>
    <xf numFmtId="0" fontId="1" fillId="0" borderId="8"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5"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1" fillId="0" borderId="9" xfId="0" applyFont="1" applyBorder="1" applyAlignment="1" applyProtection="1">
      <alignment horizontal="center"/>
      <protection/>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7" xfId="0" applyFont="1" applyFill="1" applyBorder="1" applyAlignment="1" applyProtection="1">
      <alignment horizontal="left"/>
      <protection locked="0"/>
    </xf>
    <xf numFmtId="0" fontId="3" fillId="0" borderId="14" xfId="0" applyFont="1" applyBorder="1" applyAlignment="1" applyProtection="1">
      <alignment horizontal="left" vertical="top"/>
      <protection/>
    </xf>
    <xf numFmtId="0" fontId="3" fillId="2" borderId="8"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3" fillId="2" borderId="10" xfId="0" applyFont="1" applyFill="1" applyBorder="1" applyAlignment="1" applyProtection="1">
      <alignment horizontal="left" vertical="top"/>
      <protection locked="0"/>
    </xf>
    <xf numFmtId="0" fontId="3" fillId="2" borderId="11" xfId="0" applyFont="1" applyFill="1" applyBorder="1" applyAlignment="1" applyProtection="1">
      <alignment horizontal="left" vertical="top"/>
      <protection locked="0"/>
    </xf>
    <xf numFmtId="0" fontId="3" fillId="2" borderId="12"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top"/>
      <protection locked="0"/>
    </xf>
  </cellXfs>
  <cellStyles count="9">
    <cellStyle name="Normal" xfId="0"/>
    <cellStyle name="Percent" xfId="15"/>
    <cellStyle name="Currency" xfId="16"/>
    <cellStyle name="Currency [0]" xfId="17"/>
    <cellStyle name="Comma" xfId="18"/>
    <cellStyle name="Comma [0]" xfId="19"/>
    <cellStyle name="EYInputValue" xfId="20"/>
    <cellStyle name="Hyperlink" xfId="21"/>
    <cellStyle name="Normal 2" xfId="22"/>
  </cellStyles>
  <dxfs count="2">
    <dxf>
      <font>
        <color indexed="9"/>
        <condense val="0"/>
        <extend val="0"/>
      </font>
      <border/>
    </dxf>
    <dxf>
      <font>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7F409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BEBEB"/>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emf" /><Relationship Id="rId3"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19050</xdr:rowOff>
    </xdr:from>
    <xdr:to>
      <xdr:col>3</xdr:col>
      <xdr:colOff>466725</xdr:colOff>
      <xdr:row>1</xdr:row>
      <xdr:rowOff>809625</xdr:rowOff>
    </xdr:to>
    <xdr:pic>
      <xdr:nvPicPr>
        <xdr:cNvPr id="13384" name="Picture 2"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 y="85725"/>
          <a:ext cx="16192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609600</xdr:colOff>
      <xdr:row>1</xdr:row>
      <xdr:rowOff>790575</xdr:rowOff>
    </xdr:to>
    <xdr:pic>
      <xdr:nvPicPr>
        <xdr:cNvPr id="1369" name="Picture 67"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61925"/>
          <a:ext cx="15906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9525</xdr:colOff>
      <xdr:row>25</xdr:row>
      <xdr:rowOff>9525</xdr:rowOff>
    </xdr:from>
    <xdr:ext cx="2438400" cy="361950"/>
    <xdr:sp macro="" textlink="">
      <xdr:nvSpPr>
        <xdr:cNvPr id="1047" name="cmdAddAdditionalResearcher" hidden="1"/>
        <xdr:cNvSpPr/>
      </xdr:nvSpPr>
      <xdr:spPr>
        <a:xfrm>
          <a:off x="3933825" y="5724525"/>
          <a:ext cx="2438400" cy="361950"/>
        </a:xfrm>
        <a:prstGeom prst="rect">
          <a:avLst/>
        </a:prstGeom>
        <a:ln>
          <a:noFill/>
        </a:ln>
      </xdr:spPr>
    </xdr:sp>
    <xdr:clientData/>
  </xdr:oneCellAnchor>
  <xdr:oneCellAnchor>
    <xdr:from>
      <xdr:col>4</xdr:col>
      <xdr:colOff>47625</xdr:colOff>
      <xdr:row>44</xdr:row>
      <xdr:rowOff>28575</xdr:rowOff>
    </xdr:from>
    <xdr:ext cx="171450" cy="180975"/>
    <xdr:sp macro="" textlink="">
      <xdr:nvSpPr>
        <xdr:cNvPr id="1064" name="chkSupportedByNomsHq" hidden="1"/>
        <xdr:cNvSpPr/>
      </xdr:nvSpPr>
      <xdr:spPr>
        <a:xfrm>
          <a:off x="3209925" y="9791700"/>
          <a:ext cx="171450" cy="180975"/>
        </a:xfrm>
        <a:prstGeom prst="rect">
          <a:avLst/>
        </a:prstGeom>
        <a:ln>
          <a:noFill/>
        </a:ln>
      </xdr:spPr>
    </xdr:sp>
    <xdr:clientData/>
  </xdr:oneCellAnchor>
  <xdr:oneCellAnchor>
    <xdr:from>
      <xdr:col>4</xdr:col>
      <xdr:colOff>47625</xdr:colOff>
      <xdr:row>45</xdr:row>
      <xdr:rowOff>0</xdr:rowOff>
    </xdr:from>
    <xdr:ext cx="171450" cy="190500"/>
    <xdr:sp macro="" textlink="">
      <xdr:nvSpPr>
        <xdr:cNvPr id="1065" name="chkSupportedByProbationTrust" hidden="1"/>
        <xdr:cNvSpPr/>
      </xdr:nvSpPr>
      <xdr:spPr>
        <a:xfrm>
          <a:off x="3209925" y="9925050"/>
          <a:ext cx="171450" cy="190500"/>
        </a:xfrm>
        <a:prstGeom prst="rect">
          <a:avLst/>
        </a:prstGeom>
        <a:ln>
          <a:noFill/>
        </a:ln>
      </xdr:spPr>
    </xdr:sp>
    <xdr:clientData/>
  </xdr:oneCellAnchor>
  <xdr:oneCellAnchor>
    <xdr:from>
      <xdr:col>4</xdr:col>
      <xdr:colOff>47625</xdr:colOff>
      <xdr:row>46</xdr:row>
      <xdr:rowOff>9525</xdr:rowOff>
    </xdr:from>
    <xdr:ext cx="171450" cy="180975"/>
    <xdr:sp macro="" textlink="">
      <xdr:nvSpPr>
        <xdr:cNvPr id="1066" name="CheckBox3" hidden="1"/>
        <xdr:cNvSpPr/>
      </xdr:nvSpPr>
      <xdr:spPr>
        <a:xfrm>
          <a:off x="3209925" y="10115550"/>
          <a:ext cx="171450" cy="180975"/>
        </a:xfrm>
        <a:prstGeom prst="rect">
          <a:avLst/>
        </a:prstGeom>
        <a:ln>
          <a:noFill/>
        </a:ln>
      </xdr:spPr>
    </xdr:sp>
    <xdr:clientData/>
  </xdr:oneCellAnchor>
  <xdr:oneCellAnchor>
    <xdr:from>
      <xdr:col>4</xdr:col>
      <xdr:colOff>47625</xdr:colOff>
      <xdr:row>47</xdr:row>
      <xdr:rowOff>0</xdr:rowOff>
    </xdr:from>
    <xdr:ext cx="171450" cy="190500"/>
    <xdr:sp macro="" textlink="">
      <xdr:nvSpPr>
        <xdr:cNvPr id="1067" name="chkSupportedByMoj" hidden="1"/>
        <xdr:cNvSpPr/>
      </xdr:nvSpPr>
      <xdr:spPr>
        <a:xfrm>
          <a:off x="3209925" y="10267950"/>
          <a:ext cx="171450" cy="190500"/>
        </a:xfrm>
        <a:prstGeom prst="rect">
          <a:avLst/>
        </a:prstGeom>
        <a:ln>
          <a:noFill/>
        </a:ln>
      </xdr:spPr>
    </xdr:sp>
    <xdr:clientData/>
  </xdr:oneCellAnchor>
  <xdr:oneCellAnchor>
    <xdr:from>
      <xdr:col>4</xdr:col>
      <xdr:colOff>47625</xdr:colOff>
      <xdr:row>48</xdr:row>
      <xdr:rowOff>0</xdr:rowOff>
    </xdr:from>
    <xdr:ext cx="171450" cy="190500"/>
    <xdr:sp macro="" textlink="">
      <xdr:nvSpPr>
        <xdr:cNvPr id="1068" name="chkSupportedByOthGovDep" hidden="1"/>
        <xdr:cNvSpPr/>
      </xdr:nvSpPr>
      <xdr:spPr>
        <a:xfrm>
          <a:off x="3209925" y="10429875"/>
          <a:ext cx="171450" cy="190500"/>
        </a:xfrm>
        <a:prstGeom prst="rect">
          <a:avLst/>
        </a:prstGeom>
        <a:ln>
          <a:noFill/>
        </a:ln>
      </xdr:spPr>
    </xdr:sp>
    <xdr:clientData/>
  </xdr:oneCellAnchor>
  <xdr:oneCellAnchor>
    <xdr:from>
      <xdr:col>4</xdr:col>
      <xdr:colOff>47625</xdr:colOff>
      <xdr:row>49</xdr:row>
      <xdr:rowOff>0</xdr:rowOff>
    </xdr:from>
    <xdr:ext cx="171450" cy="190500"/>
    <xdr:sp macro="" textlink="">
      <xdr:nvSpPr>
        <xdr:cNvPr id="1069" name="SupportedByOther" hidden="1"/>
        <xdr:cNvSpPr/>
      </xdr:nvSpPr>
      <xdr:spPr>
        <a:xfrm>
          <a:off x="3209925" y="10591800"/>
          <a:ext cx="171450" cy="190500"/>
        </a:xfrm>
        <a:prstGeom prst="rect">
          <a:avLst/>
        </a:prstGeom>
        <a:ln>
          <a:noFill/>
        </a:ln>
      </xdr:spPr>
    </xdr:sp>
    <xdr:clientData/>
  </xdr:oneCellAnchor>
  <xdr:oneCellAnchor>
    <xdr:from>
      <xdr:col>4</xdr:col>
      <xdr:colOff>38100</xdr:colOff>
      <xdr:row>52</xdr:row>
      <xdr:rowOff>9525</xdr:rowOff>
    </xdr:from>
    <xdr:ext cx="161925" cy="190500"/>
    <xdr:sp macro="" textlink="">
      <xdr:nvSpPr>
        <xdr:cNvPr id="1075" name="chkFundedByNomsHq" hidden="1"/>
        <xdr:cNvSpPr/>
      </xdr:nvSpPr>
      <xdr:spPr>
        <a:xfrm>
          <a:off x="3200400" y="11077575"/>
          <a:ext cx="161925" cy="190500"/>
        </a:xfrm>
        <a:prstGeom prst="rect">
          <a:avLst/>
        </a:prstGeom>
        <a:ln>
          <a:noFill/>
        </a:ln>
      </xdr:spPr>
    </xdr:sp>
    <xdr:clientData/>
  </xdr:oneCellAnchor>
  <xdr:oneCellAnchor>
    <xdr:from>
      <xdr:col>4</xdr:col>
      <xdr:colOff>38100</xdr:colOff>
      <xdr:row>53</xdr:row>
      <xdr:rowOff>0</xdr:rowOff>
    </xdr:from>
    <xdr:ext cx="161925" cy="190500"/>
    <xdr:sp macro="" textlink="">
      <xdr:nvSpPr>
        <xdr:cNvPr id="1076" name="chkFundedByProbationTrust" hidden="1"/>
        <xdr:cNvSpPr/>
      </xdr:nvSpPr>
      <xdr:spPr>
        <a:xfrm>
          <a:off x="3200400" y="11229975"/>
          <a:ext cx="161925" cy="190500"/>
        </a:xfrm>
        <a:prstGeom prst="rect">
          <a:avLst/>
        </a:prstGeom>
        <a:ln>
          <a:noFill/>
        </a:ln>
      </xdr:spPr>
    </xdr:sp>
    <xdr:clientData/>
  </xdr:oneCellAnchor>
  <xdr:oneCellAnchor>
    <xdr:from>
      <xdr:col>4</xdr:col>
      <xdr:colOff>38100</xdr:colOff>
      <xdr:row>54</xdr:row>
      <xdr:rowOff>9525</xdr:rowOff>
    </xdr:from>
    <xdr:ext cx="161925" cy="180975"/>
    <xdr:sp macro="" textlink="">
      <xdr:nvSpPr>
        <xdr:cNvPr id="1077" name="chkFundedByPrivateSectorPrison" hidden="1"/>
        <xdr:cNvSpPr/>
      </xdr:nvSpPr>
      <xdr:spPr>
        <a:xfrm>
          <a:off x="3200400" y="11420475"/>
          <a:ext cx="161925" cy="180975"/>
        </a:xfrm>
        <a:prstGeom prst="rect">
          <a:avLst/>
        </a:prstGeom>
        <a:ln>
          <a:noFill/>
        </a:ln>
      </xdr:spPr>
    </xdr:sp>
    <xdr:clientData/>
  </xdr:oneCellAnchor>
  <xdr:oneCellAnchor>
    <xdr:from>
      <xdr:col>4</xdr:col>
      <xdr:colOff>38100</xdr:colOff>
      <xdr:row>55</xdr:row>
      <xdr:rowOff>9525</xdr:rowOff>
    </xdr:from>
    <xdr:ext cx="161925" cy="180975"/>
    <xdr:sp macro="" textlink="">
      <xdr:nvSpPr>
        <xdr:cNvPr id="1078" name="chkFundedByMoj" hidden="1"/>
        <xdr:cNvSpPr/>
      </xdr:nvSpPr>
      <xdr:spPr>
        <a:xfrm>
          <a:off x="3200400" y="11582400"/>
          <a:ext cx="161925" cy="180975"/>
        </a:xfrm>
        <a:prstGeom prst="rect">
          <a:avLst/>
        </a:prstGeom>
        <a:ln>
          <a:noFill/>
        </a:ln>
      </xdr:spPr>
    </xdr:sp>
    <xdr:clientData/>
  </xdr:oneCellAnchor>
  <xdr:oneCellAnchor>
    <xdr:from>
      <xdr:col>4</xdr:col>
      <xdr:colOff>47625</xdr:colOff>
      <xdr:row>56</xdr:row>
      <xdr:rowOff>9525</xdr:rowOff>
    </xdr:from>
    <xdr:ext cx="171450" cy="180975"/>
    <xdr:sp macro="" textlink="">
      <xdr:nvSpPr>
        <xdr:cNvPr id="1079" name="chkFundedByOthGovDep" hidden="1"/>
        <xdr:cNvSpPr/>
      </xdr:nvSpPr>
      <xdr:spPr>
        <a:xfrm>
          <a:off x="3209925" y="11744325"/>
          <a:ext cx="171450" cy="180975"/>
        </a:xfrm>
        <a:prstGeom prst="rect">
          <a:avLst/>
        </a:prstGeom>
        <a:ln>
          <a:noFill/>
        </a:ln>
      </xdr:spPr>
    </xdr:sp>
    <xdr:clientData/>
  </xdr:oneCellAnchor>
  <xdr:oneCellAnchor>
    <xdr:from>
      <xdr:col>4</xdr:col>
      <xdr:colOff>47625</xdr:colOff>
      <xdr:row>56</xdr:row>
      <xdr:rowOff>152400</xdr:rowOff>
    </xdr:from>
    <xdr:ext cx="171450" cy="180975"/>
    <xdr:sp macro="" textlink="">
      <xdr:nvSpPr>
        <xdr:cNvPr id="1080" name="chkFundedByOther" hidden="1"/>
        <xdr:cNvSpPr/>
      </xdr:nvSpPr>
      <xdr:spPr>
        <a:xfrm>
          <a:off x="3209925" y="11887200"/>
          <a:ext cx="171450" cy="180975"/>
        </a:xfrm>
        <a:prstGeom prst="rect">
          <a:avLst/>
        </a:prstGeom>
        <a:ln>
          <a:noFill/>
        </a:ln>
      </xdr:spPr>
    </xdr:sp>
    <xdr:clientData/>
  </xdr:oneCellAnchor>
  <xdr:oneCellAnchor>
    <xdr:from>
      <xdr:col>4</xdr:col>
      <xdr:colOff>9525</xdr:colOff>
      <xdr:row>28</xdr:row>
      <xdr:rowOff>0</xdr:rowOff>
    </xdr:from>
    <xdr:ext cx="752475" cy="238125"/>
    <xdr:sp macro="" textlink="">
      <xdr:nvSpPr>
        <xdr:cNvPr id="1088" name="cmbStudentApplication" hidden="1"/>
        <xdr:cNvSpPr/>
      </xdr:nvSpPr>
      <xdr:spPr>
        <a:xfrm>
          <a:off x="3171825" y="6267450"/>
          <a:ext cx="752475" cy="238125"/>
        </a:xfrm>
        <a:prstGeom prst="rect">
          <a:avLst/>
        </a:prstGeom>
        <a:ln>
          <a:noFill/>
        </a:ln>
      </xdr:spPr>
    </xdr:sp>
    <xdr:clientData/>
  </xdr:oneCellAnchor>
  <xdr:oneCellAnchor>
    <xdr:from>
      <xdr:col>4</xdr:col>
      <xdr:colOff>9525</xdr:colOff>
      <xdr:row>40</xdr:row>
      <xdr:rowOff>0</xdr:rowOff>
    </xdr:from>
    <xdr:ext cx="752475" cy="238125"/>
    <xdr:sp macro="" textlink="">
      <xdr:nvSpPr>
        <xdr:cNvPr id="1362" name="cmbChartershipExemplar" hidden="1"/>
        <xdr:cNvSpPr/>
      </xdr:nvSpPr>
      <xdr:spPr>
        <a:xfrm>
          <a:off x="3171825" y="8915400"/>
          <a:ext cx="752475" cy="238125"/>
        </a:xfrm>
        <a:prstGeom prst="rect">
          <a:avLst/>
        </a:prstGeom>
        <a:ln>
          <a:noFill/>
        </a:ln>
      </xdr:spPr>
    </xdr:sp>
    <xdr:clientData/>
  </xdr:oneCellAnchor>
  <xdr:twoCellAnchor editAs="oneCell">
    <xdr:from>
      <xdr:col>5</xdr:col>
      <xdr:colOff>9525</xdr:colOff>
      <xdr:row>25</xdr:row>
      <xdr:rowOff>9525</xdr:rowOff>
    </xdr:from>
    <xdr:to>
      <xdr:col>8</xdr:col>
      <xdr:colOff>85725</xdr:colOff>
      <xdr:row>27</xdr:row>
      <xdr:rowOff>47625</xdr:rowOff>
    </xdr:to>
    <xdr:pic>
      <xdr:nvPicPr>
        <xdr:cNvPr id="2" name="cmdAddAdditionalResearcher"/>
        <xdr:cNvPicPr preferRelativeResize="0">
          <a:picLocks noChangeAspect="0"/>
        </xdr:cNvPicPr>
      </xdr:nvPicPr>
      <xdr:blipFill>
        <a:blip r:embed="rId2">
          <a:extLst>
            <a:ext uri="{28A0092B-C50C-407E-A947-70E740481C1C}">
              <a14:useLocalDpi xmlns:a14="http://schemas.microsoft.com/office/drawing/2010/main" val="0"/>
            </a:ext>
          </a:extLst>
        </a:blip>
        <a:stretch>
          <a:fillRect/>
        </a:stretch>
      </xdr:blipFill>
      <xdr:spPr bwMode="auto">
        <a:xfrm>
          <a:off x="3933825" y="5724525"/>
          <a:ext cx="2438400" cy="3619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44</xdr:row>
      <xdr:rowOff>28575</xdr:rowOff>
    </xdr:from>
    <xdr:to>
      <xdr:col>4</xdr:col>
      <xdr:colOff>219075</xdr:colOff>
      <xdr:row>45</xdr:row>
      <xdr:rowOff>47625</xdr:rowOff>
    </xdr:to>
    <xdr:pic>
      <xdr:nvPicPr>
        <xdr:cNvPr id="3" name="chkSupportedByNomsHq"/>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9925" y="9791700"/>
          <a:ext cx="171450"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45</xdr:row>
      <xdr:rowOff>0</xdr:rowOff>
    </xdr:from>
    <xdr:to>
      <xdr:col>4</xdr:col>
      <xdr:colOff>219075</xdr:colOff>
      <xdr:row>46</xdr:row>
      <xdr:rowOff>9525</xdr:rowOff>
    </xdr:to>
    <xdr:pic>
      <xdr:nvPicPr>
        <xdr:cNvPr id="4" name="chkSupportedByProbationTrust"/>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9925" y="9925050"/>
          <a:ext cx="1714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46</xdr:row>
      <xdr:rowOff>9525</xdr:rowOff>
    </xdr:from>
    <xdr:to>
      <xdr:col>4</xdr:col>
      <xdr:colOff>219075</xdr:colOff>
      <xdr:row>47</xdr:row>
      <xdr:rowOff>38100</xdr:rowOff>
    </xdr:to>
    <xdr:pic>
      <xdr:nvPicPr>
        <xdr:cNvPr id="5" name="CheckBox3"/>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9925" y="10115550"/>
          <a:ext cx="1714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47</xdr:row>
      <xdr:rowOff>0</xdr:rowOff>
    </xdr:from>
    <xdr:to>
      <xdr:col>4</xdr:col>
      <xdr:colOff>219075</xdr:colOff>
      <xdr:row>48</xdr:row>
      <xdr:rowOff>28575</xdr:rowOff>
    </xdr:to>
    <xdr:pic>
      <xdr:nvPicPr>
        <xdr:cNvPr id="6" name="chkSupportedByMoj"/>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9925" y="10267950"/>
          <a:ext cx="1714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48</xdr:row>
      <xdr:rowOff>0</xdr:rowOff>
    </xdr:from>
    <xdr:to>
      <xdr:col>4</xdr:col>
      <xdr:colOff>219075</xdr:colOff>
      <xdr:row>49</xdr:row>
      <xdr:rowOff>28575</xdr:rowOff>
    </xdr:to>
    <xdr:pic>
      <xdr:nvPicPr>
        <xdr:cNvPr id="7" name="chkSupportedByOthGovDep"/>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9925" y="10429875"/>
          <a:ext cx="1714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49</xdr:row>
      <xdr:rowOff>0</xdr:rowOff>
    </xdr:from>
    <xdr:to>
      <xdr:col>4</xdr:col>
      <xdr:colOff>219075</xdr:colOff>
      <xdr:row>50</xdr:row>
      <xdr:rowOff>28575</xdr:rowOff>
    </xdr:to>
    <xdr:pic>
      <xdr:nvPicPr>
        <xdr:cNvPr id="8" name="SupportedByOther"/>
        <xdr:cNvPicPr preferRelativeResize="0">
          <a:picLocks noChangeAspect="0"/>
        </xdr:cNvPicPr>
      </xdr:nvPicPr>
      <xdr:blipFill>
        <a:blip r:embed="rId4">
          <a:extLst>
            <a:ext uri="{28A0092B-C50C-407E-A947-70E740481C1C}">
              <a14:useLocalDpi xmlns:a14="http://schemas.microsoft.com/office/drawing/2010/main" val="0"/>
            </a:ext>
          </a:extLst>
        </a:blip>
        <a:stretch>
          <a:fillRect/>
        </a:stretch>
      </xdr:blipFill>
      <xdr:spPr bwMode="auto">
        <a:xfrm>
          <a:off x="3209925" y="10591800"/>
          <a:ext cx="1714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52</xdr:row>
      <xdr:rowOff>9525</xdr:rowOff>
    </xdr:from>
    <xdr:to>
      <xdr:col>4</xdr:col>
      <xdr:colOff>200025</xdr:colOff>
      <xdr:row>53</xdr:row>
      <xdr:rowOff>38100</xdr:rowOff>
    </xdr:to>
    <xdr:pic>
      <xdr:nvPicPr>
        <xdr:cNvPr id="9" name="chkFundedByNomsHq"/>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0400" y="11077575"/>
          <a:ext cx="16192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53</xdr:row>
      <xdr:rowOff>0</xdr:rowOff>
    </xdr:from>
    <xdr:to>
      <xdr:col>4</xdr:col>
      <xdr:colOff>200025</xdr:colOff>
      <xdr:row>54</xdr:row>
      <xdr:rowOff>9525</xdr:rowOff>
    </xdr:to>
    <xdr:pic>
      <xdr:nvPicPr>
        <xdr:cNvPr id="10" name="chkFundedByProbationTrust"/>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0400" y="11229975"/>
          <a:ext cx="16192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54</xdr:row>
      <xdr:rowOff>9525</xdr:rowOff>
    </xdr:from>
    <xdr:to>
      <xdr:col>4</xdr:col>
      <xdr:colOff>200025</xdr:colOff>
      <xdr:row>55</xdr:row>
      <xdr:rowOff>38100</xdr:rowOff>
    </xdr:to>
    <xdr:pic>
      <xdr:nvPicPr>
        <xdr:cNvPr id="11" name="chkFundedByPrivateSectorPrison"/>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0400" y="11420475"/>
          <a:ext cx="16192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55</xdr:row>
      <xdr:rowOff>9525</xdr:rowOff>
    </xdr:from>
    <xdr:to>
      <xdr:col>4</xdr:col>
      <xdr:colOff>200025</xdr:colOff>
      <xdr:row>56</xdr:row>
      <xdr:rowOff>38100</xdr:rowOff>
    </xdr:to>
    <xdr:pic>
      <xdr:nvPicPr>
        <xdr:cNvPr id="12" name="chkFundedByMoj"/>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0400" y="11582400"/>
          <a:ext cx="161925"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56</xdr:row>
      <xdr:rowOff>9525</xdr:rowOff>
    </xdr:from>
    <xdr:to>
      <xdr:col>4</xdr:col>
      <xdr:colOff>219075</xdr:colOff>
      <xdr:row>57</xdr:row>
      <xdr:rowOff>38100</xdr:rowOff>
    </xdr:to>
    <xdr:pic>
      <xdr:nvPicPr>
        <xdr:cNvPr id="13" name="chkFundedByOthGovDep"/>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3209925" y="11744325"/>
          <a:ext cx="17145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47625</xdr:colOff>
      <xdr:row>56</xdr:row>
      <xdr:rowOff>152400</xdr:rowOff>
    </xdr:from>
    <xdr:to>
      <xdr:col>4</xdr:col>
      <xdr:colOff>219075</xdr:colOff>
      <xdr:row>58</xdr:row>
      <xdr:rowOff>9525</xdr:rowOff>
    </xdr:to>
    <xdr:pic>
      <xdr:nvPicPr>
        <xdr:cNvPr id="14" name="chkFundedByOther"/>
        <xdr:cNvPicPr preferRelativeResize="0">
          <a:picLocks noChangeAspect="0"/>
        </xdr:cNvPicPr>
      </xdr:nvPicPr>
      <xdr:blipFill>
        <a:blip r:embed="rId4">
          <a:extLst>
            <a:ext uri="{28A0092B-C50C-407E-A947-70E740481C1C}">
              <a14:useLocalDpi xmlns:a14="http://schemas.microsoft.com/office/drawing/2010/main" val="0"/>
            </a:ext>
          </a:extLst>
        </a:blip>
        <a:stretch>
          <a:fillRect/>
        </a:stretch>
      </xdr:blipFill>
      <xdr:spPr bwMode="auto">
        <a:xfrm>
          <a:off x="3209925" y="11887200"/>
          <a:ext cx="171450"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9525</xdr:colOff>
      <xdr:row>28</xdr:row>
      <xdr:rowOff>0</xdr:rowOff>
    </xdr:from>
    <xdr:to>
      <xdr:col>4</xdr:col>
      <xdr:colOff>762000</xdr:colOff>
      <xdr:row>29</xdr:row>
      <xdr:rowOff>47625</xdr:rowOff>
    </xdr:to>
    <xdr:pic>
      <xdr:nvPicPr>
        <xdr:cNvPr id="15" name="cmbStudentApplication"/>
        <xdr:cNvPicPr preferRelativeResize="0">
          <a:picLocks noChangeAspect="0"/>
        </xdr:cNvPicPr>
      </xdr:nvPicPr>
      <xdr:blipFill>
        <a:blip r:embed="rId5">
          <a:extLst>
            <a:ext uri="{28A0092B-C50C-407E-A947-70E740481C1C}">
              <a14:useLocalDpi xmlns:a14="http://schemas.microsoft.com/office/drawing/2010/main" val="0"/>
            </a:ext>
          </a:extLst>
        </a:blip>
        <a:stretch>
          <a:fillRect/>
        </a:stretch>
      </xdr:blipFill>
      <xdr:spPr bwMode="auto">
        <a:xfrm>
          <a:off x="3171825" y="6267450"/>
          <a:ext cx="75247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9525</xdr:colOff>
      <xdr:row>40</xdr:row>
      <xdr:rowOff>0</xdr:rowOff>
    </xdr:from>
    <xdr:to>
      <xdr:col>4</xdr:col>
      <xdr:colOff>762000</xdr:colOff>
      <xdr:row>41</xdr:row>
      <xdr:rowOff>47625</xdr:rowOff>
    </xdr:to>
    <xdr:pic>
      <xdr:nvPicPr>
        <xdr:cNvPr id="16" name="cmbChartershipExemplar"/>
        <xdr:cNvPicPr preferRelativeResize="0">
          <a:picLocks noChangeAspect="0"/>
        </xdr:cNvPicPr>
      </xdr:nvPicPr>
      <xdr:blipFill>
        <a:blip r:embed="rId6">
          <a:extLst>
            <a:ext uri="{28A0092B-C50C-407E-A947-70E740481C1C}">
              <a14:useLocalDpi xmlns:a14="http://schemas.microsoft.com/office/drawing/2010/main" val="0"/>
            </a:ext>
          </a:extLst>
        </a:blip>
        <a:stretch>
          <a:fillRect/>
        </a:stretch>
      </xdr:blipFill>
      <xdr:spPr bwMode="auto">
        <a:xfrm>
          <a:off x="3171825" y="8915400"/>
          <a:ext cx="75247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581025</xdr:colOff>
      <xdr:row>1</xdr:row>
      <xdr:rowOff>790575</xdr:rowOff>
    </xdr:to>
    <xdr:pic>
      <xdr:nvPicPr>
        <xdr:cNvPr id="11336" name="Picture 2"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61925"/>
          <a:ext cx="1600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581025</xdr:colOff>
      <xdr:row>0</xdr:row>
      <xdr:rowOff>790575</xdr:rowOff>
    </xdr:to>
    <xdr:pic>
      <xdr:nvPicPr>
        <xdr:cNvPr id="14424" name="Picture 9"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0"/>
          <a:ext cx="1600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9525</xdr:colOff>
      <xdr:row>6</xdr:row>
      <xdr:rowOff>28575</xdr:rowOff>
    </xdr:from>
    <xdr:ext cx="171450" cy="133350"/>
    <xdr:sp macro="" textlink="">
      <xdr:nvSpPr>
        <xdr:cNvPr id="14346" name="chkMethodLitReview" hidden="1"/>
        <xdr:cNvSpPr/>
      </xdr:nvSpPr>
      <xdr:spPr>
        <a:xfrm>
          <a:off x="2657475" y="1933575"/>
          <a:ext cx="171450" cy="133350"/>
        </a:xfrm>
        <a:prstGeom prst="rect">
          <a:avLst/>
        </a:prstGeom>
        <a:ln>
          <a:noFill/>
        </a:ln>
      </xdr:spPr>
    </xdr:sp>
    <xdr:clientData/>
  </xdr:oneCellAnchor>
  <xdr:oneCellAnchor>
    <xdr:from>
      <xdr:col>4</xdr:col>
      <xdr:colOff>38100</xdr:colOff>
      <xdr:row>7</xdr:row>
      <xdr:rowOff>333375</xdr:rowOff>
    </xdr:from>
    <xdr:ext cx="152400" cy="123825"/>
    <xdr:sp macro="" textlink="">
      <xdr:nvSpPr>
        <xdr:cNvPr id="14347" name="CheckBox1" hidden="1"/>
        <xdr:cNvSpPr/>
      </xdr:nvSpPr>
      <xdr:spPr>
        <a:xfrm>
          <a:off x="2686050" y="2428875"/>
          <a:ext cx="152400" cy="123825"/>
        </a:xfrm>
        <a:prstGeom prst="rect">
          <a:avLst/>
        </a:prstGeom>
        <a:ln>
          <a:noFill/>
        </a:ln>
      </xdr:spPr>
    </xdr:sp>
    <xdr:clientData/>
  </xdr:oneCellAnchor>
  <xdr:oneCellAnchor>
    <xdr:from>
      <xdr:col>4</xdr:col>
      <xdr:colOff>38100</xdr:colOff>
      <xdr:row>8</xdr:row>
      <xdr:rowOff>47625</xdr:rowOff>
    </xdr:from>
    <xdr:ext cx="152400" cy="142875"/>
    <xdr:sp macro="" textlink="">
      <xdr:nvSpPr>
        <xdr:cNvPr id="14348" name="chkMethodActionResearch" hidden="1"/>
        <xdr:cNvSpPr/>
      </xdr:nvSpPr>
      <xdr:spPr>
        <a:xfrm>
          <a:off x="2686050" y="2628900"/>
          <a:ext cx="152400" cy="142875"/>
        </a:xfrm>
        <a:prstGeom prst="rect">
          <a:avLst/>
        </a:prstGeom>
        <a:ln>
          <a:noFill/>
        </a:ln>
      </xdr:spPr>
    </xdr:sp>
    <xdr:clientData/>
  </xdr:oneCellAnchor>
  <xdr:oneCellAnchor>
    <xdr:from>
      <xdr:col>4</xdr:col>
      <xdr:colOff>38100</xdr:colOff>
      <xdr:row>9</xdr:row>
      <xdr:rowOff>66675</xdr:rowOff>
    </xdr:from>
    <xdr:ext cx="152400" cy="123825"/>
    <xdr:sp macro="" textlink="">
      <xdr:nvSpPr>
        <xdr:cNvPr id="14349" name="chkMethodCaseStudies" hidden="1"/>
        <xdr:cNvSpPr/>
      </xdr:nvSpPr>
      <xdr:spPr>
        <a:xfrm>
          <a:off x="2686050" y="2838450"/>
          <a:ext cx="152400" cy="123825"/>
        </a:xfrm>
        <a:prstGeom prst="rect">
          <a:avLst/>
        </a:prstGeom>
        <a:ln>
          <a:noFill/>
        </a:ln>
      </xdr:spPr>
    </xdr:sp>
    <xdr:clientData/>
  </xdr:oneCellAnchor>
  <xdr:oneCellAnchor>
    <xdr:from>
      <xdr:col>4</xdr:col>
      <xdr:colOff>38100</xdr:colOff>
      <xdr:row>10</xdr:row>
      <xdr:rowOff>66675</xdr:rowOff>
    </xdr:from>
    <xdr:ext cx="152400" cy="123825"/>
    <xdr:sp macro="" textlink="">
      <xdr:nvSpPr>
        <xdr:cNvPr id="14350" name="chkMethodProcessEvaluation" hidden="1"/>
        <xdr:cNvSpPr/>
      </xdr:nvSpPr>
      <xdr:spPr>
        <a:xfrm>
          <a:off x="2686050" y="3028950"/>
          <a:ext cx="152400" cy="123825"/>
        </a:xfrm>
        <a:prstGeom prst="rect">
          <a:avLst/>
        </a:prstGeom>
        <a:ln>
          <a:noFill/>
        </a:ln>
      </xdr:spPr>
    </xdr:sp>
    <xdr:clientData/>
  </xdr:oneCellAnchor>
  <xdr:oneCellAnchor>
    <xdr:from>
      <xdr:col>4</xdr:col>
      <xdr:colOff>28575</xdr:colOff>
      <xdr:row>11</xdr:row>
      <xdr:rowOff>47625</xdr:rowOff>
    </xdr:from>
    <xdr:ext cx="152400" cy="133350"/>
    <xdr:sp macro="" textlink="">
      <xdr:nvSpPr>
        <xdr:cNvPr id="14351" name="chkMethodImpactEvaluation" hidden="1"/>
        <xdr:cNvSpPr/>
      </xdr:nvSpPr>
      <xdr:spPr>
        <a:xfrm>
          <a:off x="2676525" y="3200400"/>
          <a:ext cx="152400" cy="133350"/>
        </a:xfrm>
        <a:prstGeom prst="rect">
          <a:avLst/>
        </a:prstGeom>
        <a:ln>
          <a:noFill/>
        </a:ln>
      </xdr:spPr>
    </xdr:sp>
    <xdr:clientData/>
  </xdr:oneCellAnchor>
  <xdr:oneCellAnchor>
    <xdr:from>
      <xdr:col>4</xdr:col>
      <xdr:colOff>28575</xdr:colOff>
      <xdr:row>12</xdr:row>
      <xdr:rowOff>47625</xdr:rowOff>
    </xdr:from>
    <xdr:ext cx="152400" cy="142875"/>
    <xdr:sp macro="" textlink="">
      <xdr:nvSpPr>
        <xdr:cNvPr id="14352" name="chkMethodEconomicEvaluation" hidden="1"/>
        <xdr:cNvSpPr/>
      </xdr:nvSpPr>
      <xdr:spPr>
        <a:xfrm>
          <a:off x="2676525" y="3390900"/>
          <a:ext cx="152400" cy="142875"/>
        </a:xfrm>
        <a:prstGeom prst="rect">
          <a:avLst/>
        </a:prstGeom>
        <a:ln>
          <a:noFill/>
        </a:ln>
      </xdr:spPr>
    </xdr:sp>
    <xdr:clientData/>
  </xdr:oneCellAnchor>
  <xdr:oneCellAnchor>
    <xdr:from>
      <xdr:col>4</xdr:col>
      <xdr:colOff>9525</xdr:colOff>
      <xdr:row>13</xdr:row>
      <xdr:rowOff>66675</xdr:rowOff>
    </xdr:from>
    <xdr:ext cx="152400" cy="123825"/>
    <xdr:sp macro="" textlink="">
      <xdr:nvSpPr>
        <xdr:cNvPr id="14353" name="chkMethodOther" hidden="1"/>
        <xdr:cNvSpPr/>
      </xdr:nvSpPr>
      <xdr:spPr>
        <a:xfrm>
          <a:off x="2657475" y="3600450"/>
          <a:ext cx="152400" cy="123825"/>
        </a:xfrm>
        <a:prstGeom prst="rect">
          <a:avLst/>
        </a:prstGeom>
        <a:ln>
          <a:noFill/>
        </a:ln>
      </xdr:spPr>
    </xdr:sp>
    <xdr:clientData/>
  </xdr:oneCellAnchor>
  <xdr:twoCellAnchor editAs="oneCell">
    <xdr:from>
      <xdr:col>4</xdr:col>
      <xdr:colOff>9525</xdr:colOff>
      <xdr:row>6</xdr:row>
      <xdr:rowOff>28575</xdr:rowOff>
    </xdr:from>
    <xdr:to>
      <xdr:col>4</xdr:col>
      <xdr:colOff>180975</xdr:colOff>
      <xdr:row>6</xdr:row>
      <xdr:rowOff>152400</xdr:rowOff>
    </xdr:to>
    <xdr:pic>
      <xdr:nvPicPr>
        <xdr:cNvPr id="2" name="chkMethodLitReview"/>
        <xdr:cNvPicPr preferRelativeResize="0">
          <a:picLocks noChangeAspect="0"/>
        </xdr:cNvPicPr>
      </xdr:nvPicPr>
      <xdr:blipFill>
        <a:blip r:embed="rId2">
          <a:extLst>
            <a:ext uri="{28A0092B-C50C-407E-A947-70E740481C1C}">
              <a14:useLocalDpi xmlns:a14="http://schemas.microsoft.com/office/drawing/2010/main" val="0"/>
            </a:ext>
          </a:extLst>
        </a:blip>
        <a:stretch>
          <a:fillRect/>
        </a:stretch>
      </xdr:blipFill>
      <xdr:spPr bwMode="auto">
        <a:xfrm>
          <a:off x="2657475" y="1933575"/>
          <a:ext cx="17145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7</xdr:row>
      <xdr:rowOff>342900</xdr:rowOff>
    </xdr:from>
    <xdr:to>
      <xdr:col>4</xdr:col>
      <xdr:colOff>190500</xdr:colOff>
      <xdr:row>7</xdr:row>
      <xdr:rowOff>466725</xdr:rowOff>
    </xdr:to>
    <xdr:pic>
      <xdr:nvPicPr>
        <xdr:cNvPr id="3" name="CheckBox1"/>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2686050" y="2438400"/>
          <a:ext cx="15240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8</xdr:row>
      <xdr:rowOff>47625</xdr:rowOff>
    </xdr:from>
    <xdr:to>
      <xdr:col>4</xdr:col>
      <xdr:colOff>190500</xdr:colOff>
      <xdr:row>8</xdr:row>
      <xdr:rowOff>180975</xdr:rowOff>
    </xdr:to>
    <xdr:pic>
      <xdr:nvPicPr>
        <xdr:cNvPr id="4" name="chkMethodActionResearch"/>
        <xdr:cNvPicPr preferRelativeResize="0">
          <a:picLocks noChangeAspect="0"/>
        </xdr:cNvPicPr>
      </xdr:nvPicPr>
      <xdr:blipFill>
        <a:blip r:embed="rId4">
          <a:extLst>
            <a:ext uri="{28A0092B-C50C-407E-A947-70E740481C1C}">
              <a14:useLocalDpi xmlns:a14="http://schemas.microsoft.com/office/drawing/2010/main" val="0"/>
            </a:ext>
          </a:extLst>
        </a:blip>
        <a:stretch>
          <a:fillRect/>
        </a:stretch>
      </xdr:blipFill>
      <xdr:spPr bwMode="auto">
        <a:xfrm>
          <a:off x="2686050" y="2628900"/>
          <a:ext cx="15240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9</xdr:row>
      <xdr:rowOff>66675</xdr:rowOff>
    </xdr:from>
    <xdr:to>
      <xdr:col>4</xdr:col>
      <xdr:colOff>190500</xdr:colOff>
      <xdr:row>9</xdr:row>
      <xdr:rowOff>190500</xdr:rowOff>
    </xdr:to>
    <xdr:pic>
      <xdr:nvPicPr>
        <xdr:cNvPr id="5" name="chkMethodCaseStudies"/>
        <xdr:cNvPicPr preferRelativeResize="0">
          <a:picLocks noChangeAspect="0"/>
        </xdr:cNvPicPr>
      </xdr:nvPicPr>
      <xdr:blipFill>
        <a:blip r:embed="rId5">
          <a:extLst>
            <a:ext uri="{28A0092B-C50C-407E-A947-70E740481C1C}">
              <a14:useLocalDpi xmlns:a14="http://schemas.microsoft.com/office/drawing/2010/main" val="0"/>
            </a:ext>
          </a:extLst>
        </a:blip>
        <a:stretch>
          <a:fillRect/>
        </a:stretch>
      </xdr:blipFill>
      <xdr:spPr bwMode="auto">
        <a:xfrm>
          <a:off x="2686050" y="2838450"/>
          <a:ext cx="15240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38100</xdr:colOff>
      <xdr:row>10</xdr:row>
      <xdr:rowOff>66675</xdr:rowOff>
    </xdr:from>
    <xdr:to>
      <xdr:col>4</xdr:col>
      <xdr:colOff>190500</xdr:colOff>
      <xdr:row>10</xdr:row>
      <xdr:rowOff>190500</xdr:rowOff>
    </xdr:to>
    <xdr:pic>
      <xdr:nvPicPr>
        <xdr:cNvPr id="6" name="chkMethodProcessEvaluation"/>
        <xdr:cNvPicPr preferRelativeResize="0">
          <a:picLocks noChangeAspect="0"/>
        </xdr:cNvPicPr>
      </xdr:nvPicPr>
      <xdr:blipFill>
        <a:blip r:embed="rId6">
          <a:extLst>
            <a:ext uri="{28A0092B-C50C-407E-A947-70E740481C1C}">
              <a14:useLocalDpi xmlns:a14="http://schemas.microsoft.com/office/drawing/2010/main" val="0"/>
            </a:ext>
          </a:extLst>
        </a:blip>
        <a:stretch>
          <a:fillRect/>
        </a:stretch>
      </xdr:blipFill>
      <xdr:spPr bwMode="auto">
        <a:xfrm>
          <a:off x="2686050" y="3028950"/>
          <a:ext cx="15240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28575</xdr:colOff>
      <xdr:row>11</xdr:row>
      <xdr:rowOff>47625</xdr:rowOff>
    </xdr:from>
    <xdr:to>
      <xdr:col>4</xdr:col>
      <xdr:colOff>180975</xdr:colOff>
      <xdr:row>11</xdr:row>
      <xdr:rowOff>180975</xdr:rowOff>
    </xdr:to>
    <xdr:pic>
      <xdr:nvPicPr>
        <xdr:cNvPr id="7" name="chkMethodImpactEvaluation"/>
        <xdr:cNvPicPr preferRelativeResize="0">
          <a:picLocks noChangeAspect="0"/>
        </xdr:cNvPicPr>
      </xdr:nvPicPr>
      <xdr:blipFill>
        <a:blip r:embed="rId7">
          <a:extLst>
            <a:ext uri="{28A0092B-C50C-407E-A947-70E740481C1C}">
              <a14:useLocalDpi xmlns:a14="http://schemas.microsoft.com/office/drawing/2010/main" val="0"/>
            </a:ext>
          </a:extLst>
        </a:blip>
        <a:stretch>
          <a:fillRect/>
        </a:stretch>
      </xdr:blipFill>
      <xdr:spPr bwMode="auto">
        <a:xfrm>
          <a:off x="2676525" y="3200400"/>
          <a:ext cx="15240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28575</xdr:colOff>
      <xdr:row>12</xdr:row>
      <xdr:rowOff>47625</xdr:rowOff>
    </xdr:from>
    <xdr:to>
      <xdr:col>4</xdr:col>
      <xdr:colOff>180975</xdr:colOff>
      <xdr:row>12</xdr:row>
      <xdr:rowOff>180975</xdr:rowOff>
    </xdr:to>
    <xdr:pic>
      <xdr:nvPicPr>
        <xdr:cNvPr id="8" name="chkMethodEconomicEvaluation"/>
        <xdr:cNvPicPr preferRelativeResize="0">
          <a:picLocks noChangeAspect="0"/>
        </xdr:cNvPicPr>
      </xdr:nvPicPr>
      <xdr:blipFill>
        <a:blip r:embed="rId8">
          <a:extLst>
            <a:ext uri="{28A0092B-C50C-407E-A947-70E740481C1C}">
              <a14:useLocalDpi xmlns:a14="http://schemas.microsoft.com/office/drawing/2010/main" val="0"/>
            </a:ext>
          </a:extLst>
        </a:blip>
        <a:stretch>
          <a:fillRect/>
        </a:stretch>
      </xdr:blipFill>
      <xdr:spPr bwMode="auto">
        <a:xfrm>
          <a:off x="2676525" y="3390900"/>
          <a:ext cx="152400" cy="1333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4</xdr:col>
      <xdr:colOff>9525</xdr:colOff>
      <xdr:row>13</xdr:row>
      <xdr:rowOff>66675</xdr:rowOff>
    </xdr:from>
    <xdr:to>
      <xdr:col>4</xdr:col>
      <xdr:colOff>161925</xdr:colOff>
      <xdr:row>13</xdr:row>
      <xdr:rowOff>190500</xdr:rowOff>
    </xdr:to>
    <xdr:pic>
      <xdr:nvPicPr>
        <xdr:cNvPr id="9" name="chkMethodOther"/>
        <xdr:cNvPicPr preferRelativeResize="0">
          <a:picLocks noChangeAspect="0"/>
        </xdr:cNvPicPr>
      </xdr:nvPicPr>
      <xdr:blipFill>
        <a:blip r:embed="rId9">
          <a:extLst>
            <a:ext uri="{28A0092B-C50C-407E-A947-70E740481C1C}">
              <a14:useLocalDpi xmlns:a14="http://schemas.microsoft.com/office/drawing/2010/main" val="0"/>
            </a:ext>
          </a:extLst>
        </a:blip>
        <a:stretch>
          <a:fillRect/>
        </a:stretch>
      </xdr:blipFill>
      <xdr:spPr bwMode="auto">
        <a:xfrm>
          <a:off x="2657475" y="3600450"/>
          <a:ext cx="152400" cy="1238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581025</xdr:colOff>
      <xdr:row>0</xdr:row>
      <xdr:rowOff>790575</xdr:rowOff>
    </xdr:to>
    <xdr:pic>
      <xdr:nvPicPr>
        <xdr:cNvPr id="8266" name="Picture 3"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0"/>
          <a:ext cx="1600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1514475</xdr:colOff>
      <xdr:row>12</xdr:row>
      <xdr:rowOff>0</xdr:rowOff>
    </xdr:from>
    <xdr:ext cx="752475" cy="257175"/>
    <xdr:sp macro="" textlink="">
      <xdr:nvSpPr>
        <xdr:cNvPr id="8194" name="cmbAllowOffenceRelatedInfo" hidden="1"/>
        <xdr:cNvSpPr/>
      </xdr:nvSpPr>
      <xdr:spPr>
        <a:xfrm>
          <a:off x="2647950" y="2762250"/>
          <a:ext cx="752475" cy="257175"/>
        </a:xfrm>
        <a:prstGeom prst="rect">
          <a:avLst/>
        </a:prstGeom>
        <a:ln>
          <a:noFill/>
        </a:ln>
      </xdr:spPr>
    </xdr:sp>
    <xdr:clientData/>
  </xdr:oneCellAnchor>
  <xdr:twoCellAnchor>
    <xdr:from>
      <xdr:col>4</xdr:col>
      <xdr:colOff>9525</xdr:colOff>
      <xdr:row>5</xdr:row>
      <xdr:rowOff>9525</xdr:rowOff>
    </xdr:from>
    <xdr:to>
      <xdr:col>5</xdr:col>
      <xdr:colOff>0</xdr:colOff>
      <xdr:row>6</xdr:row>
      <xdr:rowOff>66675</xdr:rowOff>
    </xdr:to>
    <xdr:sp macro="" textlink="">
      <xdr:nvSpPr>
        <xdr:cNvPr id="8201" name="cmbPersonalData" hidden="1"/>
        <xdr:cNvSpPr/>
      </xdr:nvSpPr>
      <xdr:spPr>
        <a:xfrm>
          <a:off x="2657475" y="1533525"/>
          <a:ext cx="752475" cy="247650"/>
        </a:xfrm>
        <a:prstGeom prst="rect">
          <a:avLst/>
        </a:prstGeom>
        <a:ln>
          <a:noFill/>
        </a:ln>
      </xdr:spPr>
    </xdr:sp>
    <xdr:clientData/>
  </xdr:twoCellAnchor>
  <xdr:twoCellAnchor editAs="oneCell">
    <xdr:from>
      <xdr:col>3</xdr:col>
      <xdr:colOff>1514475</xdr:colOff>
      <xdr:row>12</xdr:row>
      <xdr:rowOff>0</xdr:rowOff>
    </xdr:from>
    <xdr:to>
      <xdr:col>4</xdr:col>
      <xdr:colOff>752475</xdr:colOff>
      <xdr:row>13</xdr:row>
      <xdr:rowOff>66675</xdr:rowOff>
    </xdr:to>
    <xdr:pic>
      <xdr:nvPicPr>
        <xdr:cNvPr id="2" name="cmbAllowOffenceRelatedInfo"/>
        <xdr:cNvPicPr preferRelativeResize="0">
          <a:picLocks noChangeAspect="0"/>
        </xdr:cNvPicPr>
      </xdr:nvPicPr>
      <xdr:blipFill>
        <a:blip r:embed="rId2">
          <a:extLst>
            <a:ext uri="{28A0092B-C50C-407E-A947-70E740481C1C}">
              <a14:useLocalDpi xmlns:a14="http://schemas.microsoft.com/office/drawing/2010/main" val="0"/>
            </a:ext>
          </a:extLst>
        </a:blip>
        <a:stretch>
          <a:fillRect/>
        </a:stretch>
      </xdr:blipFill>
      <xdr:spPr bwMode="auto">
        <a:xfrm>
          <a:off x="2647950" y="2762250"/>
          <a:ext cx="752475" cy="2571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4</xdr:col>
      <xdr:colOff>9525</xdr:colOff>
      <xdr:row>5</xdr:row>
      <xdr:rowOff>9525</xdr:rowOff>
    </xdr:from>
    <xdr:to>
      <xdr:col>5</xdr:col>
      <xdr:colOff>0</xdr:colOff>
      <xdr:row>6</xdr:row>
      <xdr:rowOff>66675</xdr:rowOff>
    </xdr:to>
    <xdr:pic>
      <xdr:nvPicPr>
        <xdr:cNvPr id="3" name="cmbPersonalData"/>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2657475" y="1533525"/>
          <a:ext cx="7524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581025</xdr:colOff>
      <xdr:row>0</xdr:row>
      <xdr:rowOff>790575</xdr:rowOff>
    </xdr:to>
    <xdr:pic>
      <xdr:nvPicPr>
        <xdr:cNvPr id="9288" name="Picture 2"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0"/>
          <a:ext cx="1600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8</xdr:row>
      <xdr:rowOff>9525</xdr:rowOff>
    </xdr:from>
    <xdr:ext cx="752475" cy="238125"/>
    <xdr:sp macro="" textlink="">
      <xdr:nvSpPr>
        <xdr:cNvPr id="9217" name="cmbEthicsCommitteeApproval" hidden="1"/>
        <xdr:cNvSpPr/>
      </xdr:nvSpPr>
      <xdr:spPr>
        <a:xfrm>
          <a:off x="2647950" y="8077200"/>
          <a:ext cx="752475" cy="238125"/>
        </a:xfrm>
        <a:prstGeom prst="rect">
          <a:avLst/>
        </a:prstGeom>
        <a:ln>
          <a:noFill/>
        </a:ln>
      </xdr:spPr>
    </xdr:sp>
    <xdr:clientData/>
  </xdr:oneCellAnchor>
  <xdr:twoCellAnchor editAs="oneCell">
    <xdr:from>
      <xdr:col>4</xdr:col>
      <xdr:colOff>0</xdr:colOff>
      <xdr:row>8</xdr:row>
      <xdr:rowOff>9525</xdr:rowOff>
    </xdr:from>
    <xdr:to>
      <xdr:col>4</xdr:col>
      <xdr:colOff>752475</xdr:colOff>
      <xdr:row>9</xdr:row>
      <xdr:rowOff>66675</xdr:rowOff>
    </xdr:to>
    <xdr:pic>
      <xdr:nvPicPr>
        <xdr:cNvPr id="2" name="cmbEthicsCommitteeApproval"/>
        <xdr:cNvPicPr preferRelativeResize="0">
          <a:picLocks noChangeAspect="0"/>
        </xdr:cNvPicPr>
      </xdr:nvPicPr>
      <xdr:blipFill>
        <a:blip r:embed="rId2">
          <a:extLst>
            <a:ext uri="{28A0092B-C50C-407E-A947-70E740481C1C}">
              <a14:useLocalDpi xmlns:a14="http://schemas.microsoft.com/office/drawing/2010/main" val="0"/>
            </a:ext>
          </a:extLst>
        </a:blip>
        <a:stretch>
          <a:fillRect/>
        </a:stretch>
      </xdr:blipFill>
      <xdr:spPr bwMode="auto">
        <a:xfrm>
          <a:off x="2647950" y="8077200"/>
          <a:ext cx="7524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581025</xdr:colOff>
      <xdr:row>0</xdr:row>
      <xdr:rowOff>790575</xdr:rowOff>
    </xdr:to>
    <xdr:pic>
      <xdr:nvPicPr>
        <xdr:cNvPr id="12359" name="Picture 1"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0"/>
          <a:ext cx="1600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581025</xdr:colOff>
      <xdr:row>0</xdr:row>
      <xdr:rowOff>790575</xdr:rowOff>
    </xdr:to>
    <xdr:pic>
      <xdr:nvPicPr>
        <xdr:cNvPr id="10313" name="Picture 2" descr="MOJ_NOMS_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0"/>
          <a:ext cx="16002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600075</xdr:colOff>
      <xdr:row>8</xdr:row>
      <xdr:rowOff>0</xdr:rowOff>
    </xdr:from>
    <xdr:ext cx="723900" cy="228600"/>
    <xdr:sp macro="" textlink="">
      <xdr:nvSpPr>
        <xdr:cNvPr id="10241" name="chkAgree" hidden="1"/>
        <xdr:cNvSpPr/>
      </xdr:nvSpPr>
      <xdr:spPr>
        <a:xfrm>
          <a:off x="1733550" y="2705100"/>
          <a:ext cx="723900" cy="228600"/>
        </a:xfrm>
        <a:prstGeom prst="rect">
          <a:avLst/>
        </a:prstGeom>
        <a:ln>
          <a:noFill/>
        </a:ln>
      </xdr:spPr>
    </xdr:sp>
    <xdr:clientData/>
  </xdr:oneCellAnchor>
  <xdr:oneCellAnchor>
    <xdr:from>
      <xdr:col>6</xdr:col>
      <xdr:colOff>342900</xdr:colOff>
      <xdr:row>16</xdr:row>
      <xdr:rowOff>57150</xdr:rowOff>
    </xdr:from>
    <xdr:ext cx="1152525" cy="400050"/>
    <xdr:sp macro="" textlink="">
      <xdr:nvSpPr>
        <xdr:cNvPr id="10307" name="cmdSubmit" hidden="1"/>
        <xdr:cNvSpPr/>
      </xdr:nvSpPr>
      <xdr:spPr>
        <a:xfrm>
          <a:off x="4171950" y="5981700"/>
          <a:ext cx="1152525" cy="400050"/>
        </a:xfrm>
        <a:prstGeom prst="rect">
          <a:avLst/>
        </a:prstGeom>
        <a:ln>
          <a:noFill/>
        </a:ln>
      </xdr:spPr>
    </xdr:sp>
    <xdr:clientData/>
  </xdr:oneCellAnchor>
  <xdr:twoCellAnchor editAs="oneCell">
    <xdr:from>
      <xdr:col>3</xdr:col>
      <xdr:colOff>600075</xdr:colOff>
      <xdr:row>8</xdr:row>
      <xdr:rowOff>0</xdr:rowOff>
    </xdr:from>
    <xdr:to>
      <xdr:col>3</xdr:col>
      <xdr:colOff>1323975</xdr:colOff>
      <xdr:row>9</xdr:row>
      <xdr:rowOff>76200</xdr:rowOff>
    </xdr:to>
    <xdr:pic>
      <xdr:nvPicPr>
        <xdr:cNvPr id="2" name="chkAgree"/>
        <xdr:cNvPicPr preferRelativeResize="0">
          <a:picLocks noChangeAspect="0"/>
        </xdr:cNvPicPr>
      </xdr:nvPicPr>
      <xdr:blipFill>
        <a:blip r:embed="rId2">
          <a:extLst>
            <a:ext uri="{28A0092B-C50C-407E-A947-70E740481C1C}">
              <a14:useLocalDpi xmlns:a14="http://schemas.microsoft.com/office/drawing/2010/main" val="0"/>
            </a:ext>
          </a:extLst>
        </a:blip>
        <a:stretch>
          <a:fillRect/>
        </a:stretch>
      </xdr:blipFill>
      <xdr:spPr bwMode="auto">
        <a:xfrm>
          <a:off x="1733550" y="2705100"/>
          <a:ext cx="72390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6</xdr:col>
      <xdr:colOff>342900</xdr:colOff>
      <xdr:row>16</xdr:row>
      <xdr:rowOff>66675</xdr:rowOff>
    </xdr:from>
    <xdr:to>
      <xdr:col>8</xdr:col>
      <xdr:colOff>276225</xdr:colOff>
      <xdr:row>18</xdr:row>
      <xdr:rowOff>123825</xdr:rowOff>
    </xdr:to>
    <xdr:pic>
      <xdr:nvPicPr>
        <xdr:cNvPr id="3" name="cmdSubmit"/>
        <xdr:cNvPicPr preferRelativeResize="0">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4171950" y="5991225"/>
          <a:ext cx="1152525" cy="4095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pageSetUpPr fitToPage="1"/>
  </sheetPr>
  <dimension ref="B2:J22"/>
  <sheetViews>
    <sheetView showGridLines="0" showRowColHeaders="0" workbookViewId="0" topLeftCell="A8">
      <selection activeCell="E3" sqref="E3"/>
    </sheetView>
  </sheetViews>
  <sheetFormatPr defaultColWidth="102.28125" defaultRowHeight="15"/>
  <cols>
    <col min="1" max="1" width="1.28515625" style="0" customWidth="1"/>
    <col min="2" max="9" width="9.28125" style="0" customWidth="1"/>
    <col min="10" max="10" width="8.421875" style="0" customWidth="1"/>
    <col min="11" max="11" width="0.42578125" style="0" hidden="1" customWidth="1"/>
    <col min="12" max="254" width="102.28125" style="0" hidden="1" customWidth="1"/>
    <col min="255" max="255" width="9.28125" style="0" hidden="1" customWidth="1"/>
  </cols>
  <sheetData>
    <row r="1" ht="5.25" customHeight="1"/>
    <row r="2" ht="74.25" customHeight="1">
      <c r="E2" s="64" t="s">
        <v>305</v>
      </c>
    </row>
    <row r="3" spans="2:5" ht="74.25" customHeight="1">
      <c r="B3" s="65" t="s">
        <v>425</v>
      </c>
      <c r="E3" s="64"/>
    </row>
    <row r="4" ht="15">
      <c r="B4" s="62"/>
    </row>
    <row r="5" spans="2:10" s="2" customFormat="1" ht="93.75" customHeight="1">
      <c r="B5" s="66" t="s">
        <v>397</v>
      </c>
      <c r="C5" s="66"/>
      <c r="D5" s="66"/>
      <c r="E5" s="66"/>
      <c r="F5" s="66"/>
      <c r="G5" s="66"/>
      <c r="H5" s="66"/>
      <c r="I5" s="66"/>
      <c r="J5" s="66"/>
    </row>
    <row r="6" s="2" customFormat="1" ht="15"/>
    <row r="7" spans="2:10" s="2" customFormat="1" ht="120.75" customHeight="1">
      <c r="B7" s="67" t="s">
        <v>398</v>
      </c>
      <c r="C7" s="67"/>
      <c r="D7" s="67"/>
      <c r="E7" s="67"/>
      <c r="F7" s="67"/>
      <c r="G7" s="67"/>
      <c r="H7" s="67"/>
      <c r="I7" s="67"/>
      <c r="J7" s="67"/>
    </row>
    <row r="8" spans="2:10" s="2" customFormat="1" ht="17.25" customHeight="1">
      <c r="B8" s="68"/>
      <c r="C8" s="68"/>
      <c r="D8" s="68"/>
      <c r="E8" s="68"/>
      <c r="F8" s="68"/>
      <c r="G8" s="68"/>
      <c r="H8" s="68"/>
      <c r="I8" s="68"/>
      <c r="J8" s="68"/>
    </row>
    <row r="9" spans="2:10" s="2" customFormat="1" ht="66" customHeight="1">
      <c r="B9" s="69" t="s">
        <v>407</v>
      </c>
      <c r="C9" s="69"/>
      <c r="D9" s="69"/>
      <c r="E9" s="69"/>
      <c r="F9" s="69"/>
      <c r="G9" s="69"/>
      <c r="H9" s="69"/>
      <c r="I9" s="69"/>
      <c r="J9" s="69"/>
    </row>
    <row r="10" s="2" customFormat="1" ht="15"/>
    <row r="11" spans="2:10" s="2" customFormat="1" ht="66" customHeight="1">
      <c r="B11" s="69" t="s">
        <v>411</v>
      </c>
      <c r="C11" s="69"/>
      <c r="D11" s="69"/>
      <c r="E11" s="69"/>
      <c r="F11" s="69"/>
      <c r="G11" s="69"/>
      <c r="H11" s="69"/>
      <c r="I11" s="69"/>
      <c r="J11" s="69"/>
    </row>
    <row r="12" s="2" customFormat="1" ht="15"/>
    <row r="13" spans="2:10" s="2" customFormat="1" ht="15">
      <c r="B13" s="67" t="s">
        <v>307</v>
      </c>
      <c r="C13" s="67"/>
      <c r="D13" s="67"/>
      <c r="E13" s="67"/>
      <c r="F13" s="67"/>
      <c r="G13" s="67"/>
      <c r="H13" s="67"/>
      <c r="I13" s="67"/>
      <c r="J13" s="67"/>
    </row>
    <row r="14" spans="2:10" s="2" customFormat="1" ht="15">
      <c r="B14" s="67" t="s">
        <v>308</v>
      </c>
      <c r="C14" s="67"/>
      <c r="D14" s="67"/>
      <c r="E14" s="67"/>
      <c r="F14" s="67"/>
      <c r="G14" s="67"/>
      <c r="H14" s="67"/>
      <c r="I14" s="67"/>
      <c r="J14" s="67"/>
    </row>
    <row r="15" spans="2:10" s="2" customFormat="1" ht="30" customHeight="1">
      <c r="B15" s="67" t="s">
        <v>356</v>
      </c>
      <c r="C15" s="67"/>
      <c r="D15" s="67"/>
      <c r="E15" s="67"/>
      <c r="F15" s="67"/>
      <c r="G15" s="67"/>
      <c r="H15" s="67"/>
      <c r="I15" s="67"/>
      <c r="J15" s="67"/>
    </row>
    <row r="16" spans="2:10" s="2" customFormat="1" ht="15">
      <c r="B16" s="67" t="s">
        <v>309</v>
      </c>
      <c r="C16" s="67"/>
      <c r="D16" s="67"/>
      <c r="E16" s="67"/>
      <c r="F16" s="67"/>
      <c r="G16" s="67"/>
      <c r="H16" s="67"/>
      <c r="I16" s="67"/>
      <c r="J16" s="67"/>
    </row>
    <row r="17" spans="2:10" ht="15">
      <c r="B17" s="67" t="s">
        <v>310</v>
      </c>
      <c r="C17" s="67"/>
      <c r="D17" s="67"/>
      <c r="E17" s="67"/>
      <c r="F17" s="67"/>
      <c r="G17" s="67"/>
      <c r="H17" s="67"/>
      <c r="I17" s="67"/>
      <c r="J17" s="67"/>
    </row>
    <row r="18" spans="2:10" ht="15">
      <c r="B18" s="67" t="s">
        <v>311</v>
      </c>
      <c r="C18" s="67"/>
      <c r="D18" s="67"/>
      <c r="E18" s="67"/>
      <c r="F18" s="67"/>
      <c r="G18" s="67"/>
      <c r="H18" s="67"/>
      <c r="I18" s="67"/>
      <c r="J18" s="67"/>
    </row>
    <row r="19" spans="2:10" ht="15">
      <c r="B19" s="67" t="s">
        <v>312</v>
      </c>
      <c r="C19" s="67"/>
      <c r="D19" s="67"/>
      <c r="E19" s="67"/>
      <c r="F19" s="67"/>
      <c r="G19" s="67"/>
      <c r="H19" s="67"/>
      <c r="I19" s="67"/>
      <c r="J19" s="67"/>
    </row>
    <row r="20" spans="2:10" ht="15">
      <c r="B20" s="67" t="s">
        <v>313</v>
      </c>
      <c r="C20" s="67"/>
      <c r="D20" s="67"/>
      <c r="E20" s="67"/>
      <c r="F20" s="67"/>
      <c r="G20" s="67"/>
      <c r="H20" s="67"/>
      <c r="I20" s="67"/>
      <c r="J20" s="67"/>
    </row>
    <row r="21" spans="2:10" ht="15">
      <c r="B21" s="15"/>
      <c r="C21" s="15"/>
      <c r="D21" s="15"/>
      <c r="E21" s="15"/>
      <c r="F21" s="15"/>
      <c r="G21" s="15"/>
      <c r="H21" s="15"/>
      <c r="I21" s="15"/>
      <c r="J21" s="15"/>
    </row>
    <row r="22" spans="2:10" ht="15">
      <c r="B22" s="15"/>
      <c r="C22" s="70" t="s">
        <v>343</v>
      </c>
      <c r="D22" s="70"/>
      <c r="E22" s="70"/>
      <c r="F22" s="70"/>
      <c r="G22" s="70"/>
      <c r="H22" s="70"/>
      <c r="I22" s="15"/>
      <c r="J22" s="15"/>
    </row>
  </sheetData>
  <sheetProtection algorithmName="SHA-512" hashValue="v/y5eezodoMe4yQUh90K78azRUCQ+D/fQC4QC94Fov/sQFYRmuZYrRCxKvCQVN91kIlZvFqHLCqBXPwa14jaBQ==" saltValue="M45h7MwqrIYTEVLtHALF4A==" spinCount="100000" sheet="1" objects="1" scenarios="1" selectLockedCells="1"/>
  <mergeCells count="14">
    <mergeCell ref="C22:H22"/>
    <mergeCell ref="B13:J13"/>
    <mergeCell ref="B14:J14"/>
    <mergeCell ref="B19:J19"/>
    <mergeCell ref="B20:J20"/>
    <mergeCell ref="B15:J15"/>
    <mergeCell ref="B16:J16"/>
    <mergeCell ref="B17:J17"/>
    <mergeCell ref="B18:J18"/>
    <mergeCell ref="B5:J5"/>
    <mergeCell ref="B7:J7"/>
    <mergeCell ref="B8:J8"/>
    <mergeCell ref="B9:J9"/>
    <mergeCell ref="B11:J11"/>
  </mergeCells>
  <hyperlinks>
    <hyperlink ref="C22:H22" location="'S1 - Key Details'!B4" tooltip="Go to Next Section" display="Go to First Section"/>
  </hyperlinks>
  <printOptions/>
  <pageMargins left="0.75" right="0.75" top="1" bottom="1" header="0.5" footer="0.5"/>
  <pageSetup fitToHeight="1" fitToWidth="1" horizontalDpi="600" verticalDpi="600" orientation="portrait" paperSize="9" scale="96"/>
  <headerFooter alignWithMargins="0">
    <oddFooter>&amp;CPage &amp;P of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B1:M13"/>
  <sheetViews>
    <sheetView showGridLines="0" showRowColHeaders="0" zoomScale="85" zoomScaleNormal="85" zoomScalePageLayoutView="85" workbookViewId="0" topLeftCell="A1">
      <selection activeCell="B3" sqref="B3"/>
    </sheetView>
  </sheetViews>
  <sheetFormatPr defaultColWidth="9.28125" defaultRowHeight="15"/>
  <cols>
    <col min="1" max="1" width="1.7109375" style="7" customWidth="1"/>
    <col min="2" max="2" width="4.28125" style="7" customWidth="1"/>
    <col min="3" max="3" width="11.00390625" style="7" customWidth="1"/>
    <col min="4" max="4" width="15.7109375" style="7" customWidth="1"/>
    <col min="5" max="5" width="10.00390625" style="7" customWidth="1"/>
    <col min="6" max="6" width="10.28125" style="7" customWidth="1"/>
    <col min="7" max="7" width="9.7109375" style="7" customWidth="1"/>
    <col min="8" max="8" width="9.421875" style="7" customWidth="1"/>
    <col min="9" max="9" width="8.421875" style="7" customWidth="1"/>
    <col min="10" max="10" width="7.7109375" style="7" customWidth="1"/>
    <col min="11" max="11" width="12.7109375" style="7" customWidth="1"/>
    <col min="12" max="12" width="12.28125" style="7" customWidth="1"/>
    <col min="13" max="13" width="9.28125" style="7" hidden="1" customWidth="1"/>
    <col min="14" max="14" width="118.00390625" style="7" customWidth="1"/>
    <col min="15" max="255" width="9.28125" style="7" hidden="1" customWidth="1"/>
    <col min="256" max="16384" width="9.28125" style="7" customWidth="1"/>
  </cols>
  <sheetData>
    <row r="1" spans="3:13" ht="78.75" customHeight="1">
      <c r="C1" s="13"/>
      <c r="D1" s="13"/>
      <c r="E1" s="14" t="s">
        <v>305</v>
      </c>
      <c r="F1" s="13"/>
      <c r="G1" s="13"/>
      <c r="K1" s="21"/>
      <c r="L1" s="21"/>
      <c r="M1" s="21"/>
    </row>
    <row r="2" spans="11:13" ht="13.8">
      <c r="K2" s="21"/>
      <c r="L2" s="21"/>
      <c r="M2" s="21"/>
    </row>
    <row r="3" spans="2:13" s="5" customFormat="1" ht="13.8">
      <c r="B3" s="61" t="s">
        <v>288</v>
      </c>
      <c r="K3" s="21"/>
      <c r="L3" s="21"/>
      <c r="M3" s="21"/>
    </row>
    <row r="4" spans="11:13" ht="15.75" customHeight="1">
      <c r="K4" s="21"/>
      <c r="L4" s="21"/>
      <c r="M4" s="21"/>
    </row>
    <row r="5" spans="3:13" ht="54" customHeight="1">
      <c r="C5" s="67" t="s">
        <v>289</v>
      </c>
      <c r="D5" s="104"/>
      <c r="E5" s="106" t="s">
        <v>445</v>
      </c>
      <c r="F5" s="107"/>
      <c r="G5" s="107"/>
      <c r="H5" s="107"/>
      <c r="I5" s="107"/>
      <c r="J5" s="108"/>
      <c r="K5" s="21"/>
      <c r="L5" s="21"/>
      <c r="M5" s="21"/>
    </row>
    <row r="6" spans="5:13" ht="64.5" customHeight="1">
      <c r="E6" s="109"/>
      <c r="F6" s="110"/>
      <c r="G6" s="110"/>
      <c r="H6" s="110"/>
      <c r="I6" s="110"/>
      <c r="J6" s="111"/>
      <c r="K6" s="18" t="str">
        <f>IF(M6=FALSE,"* Answer Required","Complete")</f>
        <v>Complete</v>
      </c>
      <c r="L6" s="21"/>
      <c r="M6" s="21" t="b">
        <f>IF(E5="",FALSE,TRUE)</f>
        <v>1</v>
      </c>
    </row>
    <row r="7" spans="11:13" ht="13.8">
      <c r="K7" s="21"/>
      <c r="L7" s="21"/>
      <c r="M7" s="21"/>
    </row>
    <row r="8" spans="3:13" ht="48" customHeight="1">
      <c r="C8" s="67" t="s">
        <v>290</v>
      </c>
      <c r="D8" s="104"/>
      <c r="E8" s="106" t="s">
        <v>440</v>
      </c>
      <c r="F8" s="107"/>
      <c r="G8" s="107"/>
      <c r="H8" s="107"/>
      <c r="I8" s="107"/>
      <c r="J8" s="108"/>
      <c r="K8" s="21"/>
      <c r="L8" s="21"/>
      <c r="M8" s="21"/>
    </row>
    <row r="9" spans="5:13" ht="267" customHeight="1">
      <c r="E9" s="109"/>
      <c r="F9" s="110"/>
      <c r="G9" s="110"/>
      <c r="H9" s="110"/>
      <c r="I9" s="110"/>
      <c r="J9" s="111"/>
      <c r="K9" s="18" t="str">
        <f>IF(M9=FALSE,"* Answer Required","Complete")</f>
        <v>Complete</v>
      </c>
      <c r="L9" s="21"/>
      <c r="M9" s="21" t="b">
        <f>IF(E8="",FALSE,TRUE)</f>
        <v>1</v>
      </c>
    </row>
    <row r="11" spans="11:12" ht="39.6">
      <c r="K11" s="45" t="s">
        <v>317</v>
      </c>
      <c r="L11" s="57">
        <f>COUNTIF(M:M,FALSE)</f>
        <v>0</v>
      </c>
    </row>
    <row r="12" ht="13.8">
      <c r="K12" s="21"/>
    </row>
    <row r="13" spans="3:11" s="23" customFormat="1" ht="13.8">
      <c r="C13" s="114" t="s">
        <v>344</v>
      </c>
      <c r="D13" s="114"/>
      <c r="I13" s="114" t="s">
        <v>345</v>
      </c>
      <c r="J13" s="114"/>
      <c r="K13" s="114"/>
    </row>
  </sheetData>
  <sheetProtection algorithmName="SHA-512" hashValue="k4RT0UJjdETCZ5gpl6Tig3u5XrKhAMu6oUSqJ+P/uISWC7AcekpeW16XuLuARNqTsUPa6azABhx2pZcnLxSGGg==" saltValue="PzPhTvRrDPVVJlRJIa0gQg==" spinCount="100000" sheet="1" objects="1" scenarios="1" selectLockedCells="1"/>
  <mergeCells count="6">
    <mergeCell ref="C13:D13"/>
    <mergeCell ref="I13:K13"/>
    <mergeCell ref="E5:J6"/>
    <mergeCell ref="E8:J9"/>
    <mergeCell ref="C8:D8"/>
    <mergeCell ref="C5:D5"/>
  </mergeCells>
  <hyperlinks>
    <hyperlink ref="C13" location="'Cover Sheet'!A1" tooltip="Go to Previous Section" display="Go to Previous Section"/>
    <hyperlink ref="I13" location="'Cover Sheet'!A1" display="Go to Previous Section"/>
    <hyperlink ref="I13:K13" location="'S8 - Declaration'!B3" tooltip="Go to Next Section" display="Go to Next Section"/>
    <hyperlink ref="C13:D13" location="'S6 - Research Ethics'!B3" tooltip="Go to Previous Section" display="Go to Previous Section"/>
  </hyperlinks>
  <printOptions/>
  <pageMargins left="0.75" right="0.75" top="1" bottom="1" header="0.5" footer="0.5"/>
  <pageSetup horizontalDpi="600" verticalDpi="600" orientation="portrait" paperSize="9" scale="95" r:id="rId2"/>
  <headerFooter alignWithMargins="0">
    <oddFooter>&amp;CPage &amp;P of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C2"/>
  <sheetViews>
    <sheetView workbookViewId="0" topLeftCell="A1">
      <selection activeCell="C2" sqref="C2"/>
    </sheetView>
  </sheetViews>
  <sheetFormatPr defaultColWidth="8.7109375" defaultRowHeight="15"/>
  <cols>
    <col min="2" max="2" width="10.28125" style="0" bestFit="1" customWidth="1"/>
  </cols>
  <sheetData>
    <row r="1" spans="1:3" ht="15">
      <c r="A1" t="s">
        <v>125</v>
      </c>
      <c r="B1" t="s">
        <v>339</v>
      </c>
      <c r="C1" s="4" t="s">
        <v>342</v>
      </c>
    </row>
    <row r="2" spans="1:3" ht="15">
      <c r="A2">
        <f>IDRef</f>
        <v>22</v>
      </c>
      <c r="B2" t="str">
        <f>IF(ISBLANK('S7 - Dissemination'!E5),"",'S7 - Dissemination'!E5)</f>
        <v>The research summary will be available within four weeks of the successful submission of this thesis. The intended completion date is in Autumn 2019.</v>
      </c>
      <c r="C2" t="str">
        <f>IF(ISBLANK('S7 - Dissemination'!E8),"",'S7 - Dissemination'!E8)</f>
        <v xml:space="preserve">The findings of this research will be available to both of the establishments where I will conduct the research and to NOMS more generally. It will also of course will be reported in my doctoral thesis, which will be stored in the University of Kent’s Templeman Library. I also intend to publish this work in an article, to present the findings at conferences and, if the opportunity arises, to turn this thesis into a monograph. </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B1:J29"/>
  <sheetViews>
    <sheetView showGridLines="0" showRowColHeaders="0" zoomScale="85" zoomScaleNormal="85" zoomScalePageLayoutView="85" workbookViewId="0" topLeftCell="A6">
      <selection activeCell="G10" sqref="G10:H10"/>
    </sheetView>
  </sheetViews>
  <sheetFormatPr defaultColWidth="9.28125" defaultRowHeight="15"/>
  <cols>
    <col min="1" max="1" width="1.7109375" style="23" customWidth="1"/>
    <col min="2" max="2" width="4.28125" style="23" customWidth="1"/>
    <col min="3" max="3" width="11.00390625" style="23" customWidth="1"/>
    <col min="4" max="4" width="20.00390625" style="23" customWidth="1"/>
    <col min="5" max="5" width="10.421875" style="23" customWidth="1"/>
    <col min="6" max="6" width="10.00390625" style="23" customWidth="1"/>
    <col min="7" max="7" width="10.28125" style="23" customWidth="1"/>
    <col min="8" max="8" width="8.00390625" style="23" customWidth="1"/>
    <col min="9" max="9" width="6.7109375" style="23" customWidth="1"/>
    <col min="10" max="10" width="9.421875" style="23" customWidth="1"/>
    <col min="11" max="16384" width="9.28125" style="23" customWidth="1"/>
  </cols>
  <sheetData>
    <row r="1" spans="3:7" ht="70.5" customHeight="1">
      <c r="C1" s="24"/>
      <c r="D1" s="24"/>
      <c r="E1" s="25" t="s">
        <v>305</v>
      </c>
      <c r="F1" s="24"/>
      <c r="G1" s="24"/>
    </row>
    <row r="3" s="27" customFormat="1" ht="15">
      <c r="B3" s="61" t="s">
        <v>316</v>
      </c>
    </row>
    <row r="5" spans="3:10" ht="52.5" customHeight="1">
      <c r="C5" s="102" t="s">
        <v>413</v>
      </c>
      <c r="D5" s="102"/>
      <c r="E5" s="102"/>
      <c r="F5" s="102"/>
      <c r="G5" s="102"/>
      <c r="H5" s="102"/>
      <c r="I5" s="102"/>
      <c r="J5" s="102"/>
    </row>
    <row r="7" ht="15">
      <c r="C7" s="59" t="s">
        <v>291</v>
      </c>
    </row>
    <row r="9" spans="5:8" ht="12.75">
      <c r="E9" s="23" t="s">
        <v>292</v>
      </c>
      <c r="F9" s="81" t="s">
        <v>426</v>
      </c>
      <c r="G9" s="82"/>
      <c r="H9" s="83"/>
    </row>
    <row r="10" spans="5:8" ht="12.75">
      <c r="E10" s="23" t="s">
        <v>355</v>
      </c>
      <c r="G10" s="121">
        <v>42761</v>
      </c>
      <c r="H10" s="83"/>
    </row>
    <row r="12" spans="3:10" ht="78.75" customHeight="1">
      <c r="C12" s="102" t="s">
        <v>405</v>
      </c>
      <c r="D12" s="102"/>
      <c r="E12" s="102"/>
      <c r="F12" s="102"/>
      <c r="G12" s="102"/>
      <c r="H12" s="102"/>
      <c r="I12" s="102"/>
      <c r="J12" s="102"/>
    </row>
    <row r="14" spans="3:10" ht="39.75" customHeight="1">
      <c r="C14" s="102" t="s">
        <v>306</v>
      </c>
      <c r="D14" s="102"/>
      <c r="E14" s="102"/>
      <c r="F14" s="102"/>
      <c r="G14" s="102"/>
      <c r="H14" s="102"/>
      <c r="I14" s="102"/>
      <c r="J14" s="102"/>
    </row>
    <row r="16" spans="3:10" ht="64.5" customHeight="1">
      <c r="C16" s="118" t="s">
        <v>406</v>
      </c>
      <c r="D16" s="118"/>
      <c r="E16" s="118"/>
      <c r="F16" s="118"/>
      <c r="G16" s="118"/>
      <c r="H16" s="118"/>
      <c r="I16" s="118"/>
      <c r="J16" s="118"/>
    </row>
    <row r="17" ht="12.75"/>
    <row r="18" spans="3:4" ht="15">
      <c r="C18" s="114" t="s">
        <v>344</v>
      </c>
      <c r="D18" s="114"/>
    </row>
    <row r="19" ht="12.75"/>
    <row r="21" ht="15">
      <c r="D21" s="23" t="s">
        <v>346</v>
      </c>
    </row>
    <row r="22" spans="4:7" ht="27.75" customHeight="1">
      <c r="D22" s="127" t="s">
        <v>347</v>
      </c>
      <c r="E22" s="128"/>
      <c r="F22" s="123" t="s">
        <v>348</v>
      </c>
      <c r="G22" s="124"/>
    </row>
    <row r="23" spans="4:7" ht="15">
      <c r="D23" s="125" t="s">
        <v>349</v>
      </c>
      <c r="E23" s="126"/>
      <c r="F23" s="129">
        <f>OutstandingKD</f>
        <v>1</v>
      </c>
      <c r="G23" s="126"/>
    </row>
    <row r="24" spans="4:7" ht="15">
      <c r="D24" s="115" t="s">
        <v>350</v>
      </c>
      <c r="E24" s="116"/>
      <c r="F24" s="117">
        <f>OutstandingAO</f>
        <v>0</v>
      </c>
      <c r="G24" s="116"/>
    </row>
    <row r="25" spans="4:7" ht="15">
      <c r="D25" s="115" t="s">
        <v>351</v>
      </c>
      <c r="E25" s="116"/>
      <c r="F25" s="117">
        <f>OutstandingPM</f>
        <v>0</v>
      </c>
      <c r="G25" s="116"/>
    </row>
    <row r="26" spans="4:7" ht="15">
      <c r="D26" s="115" t="s">
        <v>410</v>
      </c>
      <c r="E26" s="116"/>
      <c r="F26" s="117" t="e">
        <f>OutstandingAccess</f>
        <v>#REF!</v>
      </c>
      <c r="G26" s="116"/>
    </row>
    <row r="27" spans="4:7" ht="15">
      <c r="D27" s="115" t="s">
        <v>352</v>
      </c>
      <c r="E27" s="116"/>
      <c r="F27" s="117">
        <f>OutstandingDataProtections</f>
        <v>0</v>
      </c>
      <c r="G27" s="116"/>
    </row>
    <row r="28" spans="4:7" ht="15">
      <c r="D28" s="115" t="s">
        <v>353</v>
      </c>
      <c r="E28" s="116"/>
      <c r="F28" s="117">
        <f>OutstandingResearchEthics</f>
        <v>0</v>
      </c>
      <c r="G28" s="116"/>
    </row>
    <row r="29" spans="4:7" ht="15">
      <c r="D29" s="119" t="s">
        <v>354</v>
      </c>
      <c r="E29" s="120"/>
      <c r="F29" s="122">
        <f>OutstandingDissemination</f>
        <v>0</v>
      </c>
      <c r="G29" s="120"/>
    </row>
  </sheetData>
  <sheetProtection algorithmName="SHA-512" hashValue="BQaUGDUodn5h1WpYtl7VFqb1p8ITxXgUAswdnAIGepHOQXSLCK1fHulB6/ZlFI85ctwGxv9yEwfKwUTKz7RuJQ==" saltValue="R71Nx+kFxFQF24AlALmLnw==" spinCount="100000" sheet="1" objects="1" scenarios="1" selectLockedCells="1"/>
  <mergeCells count="23">
    <mergeCell ref="D29:E29"/>
    <mergeCell ref="G10:H10"/>
    <mergeCell ref="F25:G25"/>
    <mergeCell ref="F26:G26"/>
    <mergeCell ref="F27:G27"/>
    <mergeCell ref="F28:G28"/>
    <mergeCell ref="F29:G29"/>
    <mergeCell ref="D24:E24"/>
    <mergeCell ref="D25:E25"/>
    <mergeCell ref="D26:E26"/>
    <mergeCell ref="D28:E28"/>
    <mergeCell ref="C18:D18"/>
    <mergeCell ref="F22:G22"/>
    <mergeCell ref="D23:E23"/>
    <mergeCell ref="D22:E22"/>
    <mergeCell ref="F23:G23"/>
    <mergeCell ref="D27:E27"/>
    <mergeCell ref="F24:G24"/>
    <mergeCell ref="C16:J16"/>
    <mergeCell ref="C5:J5"/>
    <mergeCell ref="F9:H9"/>
    <mergeCell ref="C12:J12"/>
    <mergeCell ref="C14:J14"/>
  </mergeCells>
  <hyperlinks>
    <hyperlink ref="C18" location="'Cover Sheet'!A1" tooltip="Go to Previous Section" display="Go to Previous Section"/>
    <hyperlink ref="C18:D18" location="'S7 - Dissemination'!B3" tooltip="Go to Previous Section" display="Go to Previous Section"/>
  </hyperlinks>
  <printOptions/>
  <pageMargins left="0.75" right="0.75" top="1" bottom="1" header="0.5" footer="0.5"/>
  <pageSetup horizontalDpi="600" verticalDpi="600" orientation="portrait" paperSize="9" scale="95"/>
  <headerFooter alignWithMargins="0">
    <oddFooter>&amp;CPage &amp;P of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N2"/>
  <sheetViews>
    <sheetView workbookViewId="0" topLeftCell="A1">
      <selection activeCell="L12" sqref="L12"/>
    </sheetView>
  </sheetViews>
  <sheetFormatPr defaultColWidth="8.7109375" defaultRowHeight="15"/>
  <cols>
    <col min="1" max="1" width="9.421875" style="0" bestFit="1" customWidth="1"/>
    <col min="10" max="10" width="11.28125" style="0" customWidth="1"/>
    <col min="11" max="11" width="12.7109375" style="0" customWidth="1"/>
    <col min="12" max="12" width="10.28125" style="0" bestFit="1" customWidth="1"/>
    <col min="13" max="13" width="10.28125" style="0" customWidth="1"/>
  </cols>
  <sheetData>
    <row r="1" spans="1:14" ht="15">
      <c r="A1" t="s">
        <v>125</v>
      </c>
      <c r="B1" t="s">
        <v>145</v>
      </c>
      <c r="C1" t="s">
        <v>146</v>
      </c>
      <c r="D1" t="s">
        <v>147</v>
      </c>
      <c r="E1" t="s">
        <v>148</v>
      </c>
      <c r="F1" t="s">
        <v>149</v>
      </c>
      <c r="G1" t="s">
        <v>150</v>
      </c>
      <c r="H1" t="s">
        <v>151</v>
      </c>
      <c r="I1" t="s">
        <v>152</v>
      </c>
      <c r="J1" t="s">
        <v>153</v>
      </c>
      <c r="K1" t="s">
        <v>154</v>
      </c>
      <c r="L1" t="s">
        <v>155</v>
      </c>
      <c r="M1" t="s">
        <v>157</v>
      </c>
      <c r="N1" t="s">
        <v>156</v>
      </c>
    </row>
    <row r="2" spans="1:14" ht="15">
      <c r="A2">
        <f>IDRef</f>
        <v>22</v>
      </c>
      <c r="B2" t="b">
        <v>0</v>
      </c>
      <c r="C2" t="b">
        <v>0</v>
      </c>
      <c r="D2" t="b">
        <v>0</v>
      </c>
      <c r="E2" t="b">
        <v>0</v>
      </c>
      <c r="F2" t="b">
        <v>0</v>
      </c>
      <c r="G2" t="b">
        <v>0</v>
      </c>
      <c r="H2" t="b">
        <v>0</v>
      </c>
      <c r="I2" t="b">
        <v>1</v>
      </c>
      <c r="J2" t="str">
        <f>IF(ISBLANK('S3 - Proposed Methodology'!E15),"",'S3 - Proposed Methodology'!E15)</f>
        <v>Ethnographic study</v>
      </c>
      <c r="K2" t="str">
        <f>IF(ISBLANK('S3 - Proposed Methodology'!E18),"",'S3 - Proposed Methodology'!E18)</f>
        <v xml:space="preserve">This study will use ethnographic methods, incorporating non-participant observation and semi-structured interviews, to collect data with staff and older offenders from both institutions. Qualitative methods are in keeping with the research I am undertaking, as previous criminological research examining the problems faced by older prisoners has a history of utilising these methods, specifically semi-structured interviews (Crawley &amp; Sparks, 2005; Mann, 2012; Wahidin, 2004). I will interview 20 offenders, who are over the age of 50, and 10 staff in each establishment. To ensure my participants have the correct characteristics I will be employing a purposive sampling methodology, as random sampling would not produce the correct participants for the study. I will initially invite all the prisoners, over the age of 50, to take part in the interviews. Depending upon the response rate I will either choose 20 randomly from those who have indicated they would be willing to participate or I will ask staff to suggest some older prisoners to approach and with then employ a snowball sampling method to elicit further participants. The staff will be chosen from different grades within the prison and will focus on those who work most closely with the older population.  </v>
      </c>
      <c r="L2" t="str">
        <f>IF(ISBLANK('S3 - Proposed Methodology'!E21),"",'S3 - Proposed Methodology'!E21)</f>
        <v xml:space="preserve">This research is a qualitative study and will explore the lived experiences of older prisoners and staff. The analysis will be done by applying Weber’s concept of ‘Verstehen’, which means to understand the situation of the participants from their point of view. This will allow an interpretivist understanding to be applied to their experiences. This analysis will be done by an iterative process and will begin as soon as the data collection starts. As the analysis will be ongoing, the interview questions can be altered to include any additional themes that emerge during the data collection. I will record and transcribe the interviews personally. Although this process is time consuming the repeated listening to the interviews allows for total immersion in the data and providing a deeper understanding of the nuances of what was being said. The transcribed data will be coded into themes, interpreted and analysed. The research will be considered against the findings of prior research that has been undertaken on the needs of older offenders. Reflecting on the themes from prior research allows for some triangulation of the data that has been collected.
</v>
      </c>
      <c r="M2" t="str">
        <f>IF(ISBLANK('S3 - Proposed Methodology'!E24),"",'S3 - Proposed Methodology'!E24)</f>
        <v xml:space="preserve">I would not anticipate that this research will have large resource implications. I currently volunteer for an Independent Monitoring Board in a prison in [xxxx] and as such I have been key trained. I would expect that I would need to undergo further key training at the two establishments where I will be undertaking the research and to potentially shadow an officer to familiarise myself with the prison layout. 
For the non-participant observation portion of the research there would be no resource implications. Once the interview stage begins it would be preferable to be able to use a room where the interviews could take place, in a reasonably private environment. The only other demands on the staff time that would be required, would be the time to participate in the interviews. However, I will go out of my way to ensure this will not disrupt the staffs working patterns, nor any employment or education undertaken by the prisoners.  
</v>
      </c>
      <c r="N2" t="str">
        <f>IF(ISBLANK('S3 - Proposed Methodology'!E27),"",'S3 - Proposed Methodology'!E27)</f>
        <v xml:space="preserve">Interviews are often accused of being unrepresentative, due to their small sample size. However, this research is not concerned with being generalizable to the whole prison population, rather it is seeking the views and opinions of a niche group of prisoners about their experiences in the secure estate and the staff who work closely with them. To ensure the participants opinions are reflected accurately I will take notes during the interviews and I would request that I can use a Dictaphone to record the interviews. The data can then be transcribed verbatim. I am aware that some prisoners may be uncomfortable being recorded and they will be given the opportunity to consent or refuse to this (in such cases, I will resort to taking notes only). 
Operationally there are potentially risks to anyone in a prison environment, staff or inmates. Where possible I will conduct the interviews in rooms with panic alarms installed and which are in close proximity to staff as a measure of safety. Given my time spent in prisons so far I am aware of the risks and would avoid placing myself in any potentially dangerous situations. As part of my training for my role on the IMB I have undergone basic 'breakaway' training and I have been issued with a whistle to raise any alarm if necessary.
Although I currently serve as the vice chair of an IMB I do not believe this will cause a conflict of interest in this research. My board tenure is at an open prison in [xxxx]. I have deliberately chosen not to conduct my research in this establishment because I feel my role in the prison might make it difficult to be impartial. By choosing to conduct my research in two closed establishments, that I am unacquainted with, I will be able to conduct the research in an objective manner.
</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AR2"/>
  <sheetViews>
    <sheetView workbookViewId="0" topLeftCell="AD1">
      <selection activeCell="AR2" sqref="AR2"/>
    </sheetView>
  </sheetViews>
  <sheetFormatPr defaultColWidth="8.7109375" defaultRowHeight="15"/>
  <cols>
    <col min="2" max="2" width="26.7109375" style="0" bestFit="1" customWidth="1"/>
    <col min="3" max="3" width="17.00390625" style="0" bestFit="1" customWidth="1"/>
    <col min="4" max="4" width="10.28125" style="0" bestFit="1" customWidth="1"/>
    <col min="5" max="5" width="17.7109375" style="0" customWidth="1"/>
    <col min="6" max="6" width="16.421875" style="0" customWidth="1"/>
    <col min="7" max="7" width="20.421875" style="0" bestFit="1" customWidth="1"/>
    <col min="8" max="15" width="20.421875" style="0" customWidth="1"/>
    <col min="16" max="16" width="19.00390625" style="0" bestFit="1" customWidth="1"/>
    <col min="17" max="17" width="26.421875" style="0" bestFit="1" customWidth="1"/>
    <col min="18" max="18" width="20.421875" style="0" bestFit="1" customWidth="1"/>
    <col min="19" max="19" width="20.421875" style="0" customWidth="1"/>
    <col min="20" max="20" width="29.28125" style="0" bestFit="1" customWidth="1"/>
    <col min="21" max="21" width="36.00390625" style="0" bestFit="1" customWidth="1"/>
    <col min="23" max="23" width="10.28125" style="0" bestFit="1" customWidth="1"/>
    <col min="29" max="29" width="24.28125" style="0" bestFit="1" customWidth="1"/>
    <col min="34" max="34" width="10.28125" style="0" bestFit="1" customWidth="1"/>
    <col min="36" max="37" width="10.28125" style="0" bestFit="1" customWidth="1"/>
    <col min="40" max="43" width="10.28125" style="0" bestFit="1" customWidth="1"/>
  </cols>
  <sheetData>
    <row r="1" spans="1:44" ht="15">
      <c r="A1" t="s">
        <v>125</v>
      </c>
      <c r="B1" t="s">
        <v>30</v>
      </c>
      <c r="C1" t="s">
        <v>31</v>
      </c>
      <c r="D1" t="s">
        <v>32</v>
      </c>
      <c r="E1" t="s">
        <v>33</v>
      </c>
      <c r="F1" t="s">
        <v>34</v>
      </c>
      <c r="G1" t="s">
        <v>35</v>
      </c>
      <c r="H1" s="4" t="s">
        <v>46</v>
      </c>
      <c r="I1" s="4" t="s">
        <v>318</v>
      </c>
      <c r="J1" s="4" t="s">
        <v>47</v>
      </c>
      <c r="K1" s="4" t="s">
        <v>48</v>
      </c>
      <c r="L1" s="4" t="s">
        <v>49</v>
      </c>
      <c r="M1" s="4" t="s">
        <v>50</v>
      </c>
      <c r="N1" s="4" t="s">
        <v>51</v>
      </c>
      <c r="O1" s="4" t="s">
        <v>52</v>
      </c>
      <c r="P1" t="s">
        <v>36</v>
      </c>
      <c r="Q1" t="s">
        <v>39</v>
      </c>
      <c r="R1" t="s">
        <v>37</v>
      </c>
      <c r="S1" t="s">
        <v>41</v>
      </c>
      <c r="T1" t="s">
        <v>38</v>
      </c>
      <c r="U1" t="s">
        <v>42</v>
      </c>
      <c r="V1" t="s">
        <v>43</v>
      </c>
      <c r="W1" t="s">
        <v>44</v>
      </c>
      <c r="X1" s="4" t="s">
        <v>53</v>
      </c>
      <c r="Y1" s="4" t="s">
        <v>54</v>
      </c>
      <c r="Z1" s="4" t="s">
        <v>302</v>
      </c>
      <c r="AA1" s="4" t="s">
        <v>303</v>
      </c>
      <c r="AB1" t="s">
        <v>55</v>
      </c>
      <c r="AC1" s="4" t="s">
        <v>56</v>
      </c>
      <c r="AD1" t="s">
        <v>57</v>
      </c>
      <c r="AE1" t="s">
        <v>58</v>
      </c>
      <c r="AF1" s="4" t="s">
        <v>59</v>
      </c>
      <c r="AG1" s="4" t="s">
        <v>60</v>
      </c>
      <c r="AH1" s="4" t="s">
        <v>61</v>
      </c>
      <c r="AI1" t="s">
        <v>301</v>
      </c>
      <c r="AJ1" s="4" t="s">
        <v>304</v>
      </c>
      <c r="AK1" s="4" t="s">
        <v>67</v>
      </c>
      <c r="AL1" s="4" t="s">
        <v>68</v>
      </c>
      <c r="AM1" s="4" t="s">
        <v>70</v>
      </c>
      <c r="AN1" s="4" t="s">
        <v>69</v>
      </c>
      <c r="AO1" s="4" t="s">
        <v>71</v>
      </c>
      <c r="AP1" s="4" t="s">
        <v>72</v>
      </c>
      <c r="AQ1" s="4" t="s">
        <v>118</v>
      </c>
      <c r="AR1" t="s">
        <v>408</v>
      </c>
    </row>
    <row r="2" spans="1:44" ht="15">
      <c r="A2">
        <v>22</v>
      </c>
      <c r="B2" t="str">
        <f>IF(ISBLANK('S1 - Key Details'!E6),"",'S1 - Key Details'!E6)</f>
        <v xml:space="preserve">The search for policy: How well do prisons manage the needs of older offenders? A comparative study of a male and female prison. </v>
      </c>
      <c r="C2" s="3">
        <f>IF(ISBLANK('S1 - Key Details'!E9),"",'S1 - Key Details'!E9)</f>
        <v>42761</v>
      </c>
      <c r="D2" s="3">
        <f>IF(ISBLANK('S1 - Key Details'!E12),"",'S1 - Key Details'!E12)</f>
        <v>42632</v>
      </c>
      <c r="E2" s="3">
        <f>IF(ISBLANK('S1 - Key Details'!F13),"",'S1 - Key Details'!F13)</f>
        <v>42887</v>
      </c>
      <c r="F2" s="3">
        <f>IF(ISBLANK('S1 - Key Details'!H13),"",'S1 - Key Details'!H13)</f>
        <v>43251</v>
      </c>
      <c r="G2" s="3">
        <f>IF(ISBLANK('S1 - Key Details'!E14),"",'S1 - Key Details'!E14)</f>
        <v>43738</v>
      </c>
      <c r="H2" t="s">
        <v>158</v>
      </c>
      <c r="I2" t="str">
        <f>IF(ISBLANK(KDSupervisorTitle),"",KDSupervisorTitle)</f>
        <v>Prof</v>
      </c>
      <c r="J2" t="str">
        <f>IF(ISBLANK(KDSupervisorName),"",KDSupervisorName)</f>
        <v>Alex Stevens</v>
      </c>
      <c r="K2" t="str">
        <f>IF(ISBLANK(KDSupervisorPost),"",KDSupervisorPost)</f>
        <v>Professor of Criminal Justice</v>
      </c>
      <c r="L2" t="str">
        <f>IF(ISBLANK(KDSupervisorEmployer),"",KDSupervisorEmployer)</f>
        <v>University of Kent</v>
      </c>
      <c r="M2" t="str">
        <f>IF(ISBLANK(KDSupervisorAddress),"",KDSupervisorAddress)</f>
        <v>G3-06 Gillingham Building 
Chatham Maritime 
Kent ME4 4AG</v>
      </c>
      <c r="N2" t="str">
        <f>IF(ISBLANK(KDSupervisorTel),"",KDSupervisorTel)</f>
        <v>01634 888801</v>
      </c>
      <c r="O2" t="str">
        <f>IF(ISBLANK(KDSupervisorEmail),"",KDSupervisorEmail)</f>
        <v>A.W.Stevens@kent.ac.uk</v>
      </c>
      <c r="P2" t="b">
        <v>0</v>
      </c>
      <c r="Q2" t="str">
        <f>IF(ISBLANK('S1 - Key Details'!$H$45),"",'S1 - Key Details'!$H$45)</f>
        <v/>
      </c>
      <c r="R2" t="b">
        <v>0</v>
      </c>
      <c r="S2" t="str">
        <f>IF(ISBLANK('S1 - Key Details'!H46),"",'S1 - Key Details'!H46)</f>
        <v/>
      </c>
      <c r="T2" t="b">
        <v>0</v>
      </c>
      <c r="U2" t="str">
        <f>IF(ISBLANK('S1 - Key Details'!H47),"",'S1 - Key Details'!H47)</f>
        <v/>
      </c>
      <c r="V2" t="b">
        <v>0</v>
      </c>
      <c r="W2" t="str">
        <f>IF(ISBLANK('S1 - Key Details'!H48),"",'S1 - Key Details'!H48)</f>
        <v/>
      </c>
      <c r="X2" t="b">
        <v>0</v>
      </c>
      <c r="Y2" t="str">
        <f>IF(ISBLANK('S1 - Key Details'!H49),"",'S1 - Key Details'!H49)</f>
        <v/>
      </c>
      <c r="Z2" t="b">
        <v>1</v>
      </c>
      <c r="AA2" t="str">
        <f>IF(ISBLANK('S1 - Key Details'!H50),"",'S1 - Key Details'!H50)</f>
        <v/>
      </c>
      <c r="AB2" t="b">
        <v>0</v>
      </c>
      <c r="AC2">
        <f>IF(ISBLANK('S1 - Key Details'!H53),"",'S1 - Key Details'!H53)</f>
        <v>42000</v>
      </c>
      <c r="AD2" t="b">
        <v>0</v>
      </c>
      <c r="AE2" t="b">
        <v>0</v>
      </c>
      <c r="AF2" t="b">
        <v>0</v>
      </c>
      <c r="AG2" t="b">
        <v>0</v>
      </c>
      <c r="AH2" t="str">
        <f>IF(ISBLANK('S1 - Key Details'!H57),"",'S1 - Key Details'!H57)</f>
        <v/>
      </c>
      <c r="AI2" t="b">
        <v>1</v>
      </c>
      <c r="AJ2" t="str">
        <f>IF(ISBLANK('S1 - Key Details'!H58),"",'S1 - Key Details'!H58)</f>
        <v>ESRC Funded</v>
      </c>
      <c r="AK2" t="str">
        <f>IF(ISBLANK('S1 - Key Details'!E61),"",'S1 - Key Details'!E61)</f>
        <v/>
      </c>
      <c r="AL2" t="str">
        <f>IF(ISBLANK('S1 - Key Details'!E62),"",'S1 - Key Details'!E62)</f>
        <v/>
      </c>
      <c r="AM2" t="str">
        <f>IF(ISBLANK('S1 - Key Details'!E63),"",'S1 - Key Details'!E63)</f>
        <v/>
      </c>
      <c r="AN2" t="str">
        <f>IF(ISBLANK('S1 - Key Details'!E64),"",'S1 - Key Details'!E64)</f>
        <v/>
      </c>
      <c r="AO2" t="str">
        <f>IF(ISBLANK('S1 - Key Details'!E65),"",'S1 - Key Details'!E65)</f>
        <v/>
      </c>
      <c r="AP2" t="str">
        <f>IF(ISBLANK('S1 - Key Details'!E66),"",'S1 - Key Details'!E66)</f>
        <v/>
      </c>
      <c r="AQ2" t="str">
        <f>IF(ISBLANK('S1 - Key Details'!E68),"",'S1 - Key Details'!E68)</f>
        <v>Improving efficiency and reducing costs</v>
      </c>
      <c r="AR2" t="s">
        <v>159</v>
      </c>
    </row>
  </sheetData>
  <sheetProtection selectLockedCell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dimension ref="A1:J17"/>
  <sheetViews>
    <sheetView workbookViewId="0" topLeftCell="A1">
      <selection activeCell="N16" sqref="N16"/>
    </sheetView>
  </sheetViews>
  <sheetFormatPr defaultColWidth="8.7109375" defaultRowHeight="15"/>
  <cols>
    <col min="2" max="2" width="12.7109375" style="0" customWidth="1"/>
  </cols>
  <sheetData>
    <row r="1" spans="1:10" ht="15">
      <c r="A1" t="s">
        <v>125</v>
      </c>
      <c r="B1" t="s">
        <v>27</v>
      </c>
      <c r="C1" t="s">
        <v>5</v>
      </c>
      <c r="D1" t="s">
        <v>6</v>
      </c>
      <c r="E1" t="s">
        <v>7</v>
      </c>
      <c r="F1" t="s">
        <v>8</v>
      </c>
      <c r="G1" t="s">
        <v>9</v>
      </c>
      <c r="H1" t="s">
        <v>25</v>
      </c>
      <c r="I1" t="s">
        <v>11</v>
      </c>
      <c r="J1" t="s">
        <v>26</v>
      </c>
    </row>
    <row r="2" spans="1:10" ht="15">
      <c r="A2">
        <f>IDRef</f>
        <v>22</v>
      </c>
      <c r="C2" t="str">
        <f>IF(ISBLANK('S1 - Key Details'!E17),"",'S1 - Key Details'!E17)</f>
        <v>Ms</v>
      </c>
      <c r="D2" t="str">
        <f>IF(ISBLANK('S1 - Key Details'!E18),"",'S1 - Key Details'!E18)</f>
        <v>Madeleine Hughes</v>
      </c>
      <c r="E2" t="str">
        <f>IF(ISBLANK('S1 - Key Details'!E19),"",'S1 - Key Details'!E19)</f>
        <v>Doctoral Researcher</v>
      </c>
      <c r="F2" t="str">
        <f>IF(ISBLANK('S1 - Key Details'!E20),"",'S1 - Key Details'!E20)</f>
        <v>University of Kent, SSPSSR</v>
      </c>
      <c r="G2" t="str">
        <f>IF(ISBLANK('S1 - Key Details'!E21),"",'S1 - Key Details'!E21)</f>
        <v>Second Floor, Cornwallis East, Canterbury, Kent, CT2 7NF</v>
      </c>
      <c r="H2" t="str">
        <f>IF(ISBLANK('S1 - Key Details'!E23),"",'S1 - Key Details'!E23)</f>
        <v xml:space="preserve"> (0)7753613186</v>
      </c>
      <c r="I2" t="str">
        <f>IF(ISBLANK('S1 - Key Details'!E24),"",'S1 - Key Details'!E24)</f>
        <v>mth6@kent.ac.uk</v>
      </c>
      <c r="J2" t="b">
        <f>'S1 - Key Details'!G17</f>
        <v>1</v>
      </c>
    </row>
    <row r="9" ht="14.4">
      <c r="C9" s="1"/>
    </row>
    <row r="10" ht="14.4">
      <c r="C10" s="1"/>
    </row>
    <row r="11" ht="14.4">
      <c r="C11" s="1"/>
    </row>
    <row r="12" ht="14.4">
      <c r="C12" s="1"/>
    </row>
    <row r="13" ht="14.4">
      <c r="C13" s="1"/>
    </row>
    <row r="14" ht="14.4">
      <c r="C14" s="1"/>
    </row>
    <row r="15" ht="14.4">
      <c r="C15" s="1"/>
    </row>
    <row r="16" ht="14.4">
      <c r="C16" s="1"/>
    </row>
    <row r="17" ht="14.4">
      <c r="C17" s="1"/>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H2"/>
  <sheetViews>
    <sheetView workbookViewId="0" topLeftCell="A1">
      <selection activeCell="N16" sqref="N16"/>
    </sheetView>
  </sheetViews>
  <sheetFormatPr defaultColWidth="8.7109375" defaultRowHeight="15"/>
  <cols>
    <col min="2" max="8" width="10.28125" style="0" bestFit="1" customWidth="1"/>
  </cols>
  <sheetData>
    <row r="1" spans="1:8" ht="15">
      <c r="A1" t="s">
        <v>125</v>
      </c>
      <c r="B1" t="s">
        <v>126</v>
      </c>
      <c r="C1" t="s">
        <v>127</v>
      </c>
      <c r="D1" t="s">
        <v>128</v>
      </c>
      <c r="E1" t="s">
        <v>129</v>
      </c>
      <c r="F1" t="s">
        <v>130</v>
      </c>
      <c r="G1" t="s">
        <v>131</v>
      </c>
      <c r="H1" t="s">
        <v>132</v>
      </c>
    </row>
    <row r="2" spans="1:8" ht="15">
      <c r="A2">
        <f>IDRef</f>
        <v>22</v>
      </c>
      <c r="B2" t="str">
        <f>IF(ISBLANK('S2 - Aims &amp; Objectives'!E6),"",'S2 - Aims &amp; Objectives'!E6)</f>
        <v xml:space="preserve">Older prisoners in England and Wales have more than doubled over the last 10 years, in September 2016 there were 12,964 prisoners over the age of 50, representing 15% of the prison population (MoJ, 2016). The Ministry of Justice predicts that the over 50s in prison will have increased by a further 26 per cent by 2020 (MoJ, 2015). This growing older population requires the prison service to adopt new policies and procedures to manage and care for them.
For this research project, I intend to examine the needs of the older prisoner population. I will undertake a comparative study of older prisoners in two establishments, one female and one male. I will speak to both prisoners and staff to identify what challenges are facing not only the older population, but also the staff who are charged with looking after them. This research will identify what good practices are occurring and what other help could be useful to this older group. Given the dramatic increase in the number of older prisoners in the last 10 years and the predicated continuation of this trend, the older population will potentially pose problems for individual prisons to manage. By examining both older male and female prisoners it will be possible to ascertain what similar needs and requirements these older residents have. However, by comparing these two populations it will also be possible to identify where gender results in differentiated needs. 
I have had informal discussions with two governors [xxxxxxxx] and, pending approval from the NOMS research committee, they have agreed in principle for me to conduct my research in their establishments.
</v>
      </c>
      <c r="C2" t="str">
        <f>IF(ISBLANK('S2 - Aims &amp; Objectives'!E9),"",'S2 - Aims &amp; Objectives'!E9)</f>
        <v>The lack of national policy for older offenders leaves each prison providing services for their older population as they are required, resulting in differences of provision across the estate. This research will identify the requirements of older prisoners and the common needs that arise within these populations. By examining their needs and the facilities provided for them, this research will ascertain the most commonly occurring issues, for these two cases, making it possible to determine good practices that could be implemented by the prisons to cope with their ageing population. Moreover, the women’s estate can be overlooked, as policy is usually designed for male prisons and rolled out to the women’s. By performing a comparative study this research can identify any differences these two populations have, allowing specific recommendations to be made for the women’s prison. Whilst this study is only examining two prisons it would be hoped that this research could be of assistance throughout the estate.</v>
      </c>
      <c r="D2" t="str">
        <f>IF(ISBLANK('S2 - Aims &amp; Objectives'!E12),"",'S2 - Aims &amp; Objectives'!E12)</f>
        <v>My primary research questions are:
1. In what way does need and provision differ between the establishments?
2. How does gender impact on the needs of older prisoners?
3. How do older offenders negotiate their position within the hierarchy of their establishment?
4. Would segregation of older offenders ultimately be better for their wellbeing?</v>
      </c>
      <c r="E2" t="str">
        <f>IF(ISBLANK('S2 - Aims &amp; Objectives'!E15),"",'S2 - Aims &amp; Objectives'!E15)</f>
        <v xml:space="preserve">The potential benefits of this research, in accordance with NOMS business priorities of ‘delivering efficiencies’ and providing ‘safe, decent and secure prisons’, are that it will:    
• Identify the needs of an increasing, more problematic, population, establishing any similarities or differences between older female and male prisoners.
• Establish any specific needs for older female prisoners.
• Enable the prisons to target their resources ‘efficiently and effectively’ into areas requiring greater assistance, thus reducing costs.
• Identify specific roles and responsibilities to cope with the rising demand.
• Identify practical assistance that can be quickly and efficiently implemented to assist with the management and care of this increasing older group. 
• Assist the prisons in maintaining their older populations safely and decently, a key to achieving the core aims of NOMS business priorities. 
The findings of this research will be disseminated within the two prisons to inform practices and could potentially be rolled out to other establishments.
</v>
      </c>
      <c r="F2" t="str">
        <f>IF(ISBLANK('S2 - Aims &amp; Objectives'!E18),"",'S2 - Aims &amp; Objectives'!E18)</f>
        <v>This research will add to the limited academic studies undertaken, looking at the needs of older prisoners. Previous studies have examined their invisibility, (Wahidin,2006), how older prisoners experience additional ‘pains of imprisonment’ (Mann,2012) and how extreme shock can be felt when imprisoned later in life (Crawley &amp; Sparks,2006); all have called for national guidelines. This research will seek to gain the lived experience of these participants and discover what impacts positively on their wellbeing. This study will address the gaps that exist in this field and examine how it is possible to ameliorate at least some of the difficulties that currently exist. Only one study, (Wahidin,2006) has researched older female prisoners. This research will then offer some much-needed information on older women in the prison estate, a group who, due to their small numbers often seem invisible and are overlooked, both by academics and the prison system itself.</v>
      </c>
      <c r="G2" t="str">
        <f>IF(ISBLANK('S2 - Aims &amp; Objectives'!E21),"",'S2 - Aims &amp; Objectives'!E21)</f>
        <v>Research on older prisoners in the UK is limited. Manchester University's Offender Health Research Network has examined the needs of older male prisoners arriving into prison. They developed the Older Prisoner Health and Social Care Assessment  Plan which was trialled in ten prisons. This research, funded by the National Institute for Health Research, primarily addresses health and social care needs. Prior to this more holistic research on older prisoner’s needs has been undertaken by Mann,(2012), Crawley and Sparks,(2005) and Wahidin,(2004). Mann’s research explored older male prisoners and highlighted the ‘harder time’ they experienced whilst incarcerated. While Crawley and Sparks examined the difficulties facing older men imprisoned for the first time later in life. Wahidin’s work is the only work to have addressed the ‘invisible’ female population, who are often overlooked by researchers. Much of this research was undertaken over 10 years ago, Therefore, it is imperative that new research is undertaken.</v>
      </c>
      <c r="H2" t="str">
        <f>IF(ISBLANK('S2 - Aims &amp; Objectives'!E24),"",'S2 - Aims &amp; Objectives'!E24)</f>
        <v>This research will be an ethnographic exploration of two populations of older prisoners that will be undertaken by a single researcher over a year. Therefore, the main limitation of this work will be that it cannot be said to be representative of the entire older offender population. However, a study of this type, involving a prolonged period of non-participant observation and qualitative interviews will allow for an in-depth exploration of the experiences of this older population. Quantitative data could potentially be viewed as more representative but to fully gain an understanding of the experiences of older people in prison and to find out how they navigate their way around the prison, and what they feel would be beneficial to them, it is necessary to observe and talk to people directly.</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
  <dimension ref="B1:M9"/>
  <sheetViews>
    <sheetView workbookViewId="0" topLeftCell="A1">
      <selection activeCell="E2" sqref="E2"/>
    </sheetView>
  </sheetViews>
  <sheetFormatPr defaultColWidth="9.28125" defaultRowHeight="15"/>
  <cols>
    <col min="1" max="16384" width="9.28125" style="38" customWidth="1"/>
  </cols>
  <sheetData>
    <row r="1" ht="14.4">
      <c r="D1" s="39" t="s">
        <v>29</v>
      </c>
    </row>
    <row r="2" spans="2:13" ht="14.4">
      <c r="B2" s="40"/>
      <c r="C2" s="40"/>
      <c r="D2" s="40" t="s">
        <v>5</v>
      </c>
      <c r="E2" s="44"/>
      <c r="F2" s="40"/>
      <c r="G2" s="22" t="b">
        <v>0</v>
      </c>
      <c r="H2" s="40"/>
      <c r="I2" s="40"/>
      <c r="J2" s="40"/>
      <c r="K2" s="41" t="str">
        <f>IF(M2=FALSE,"* Answer Required","Complete")</f>
        <v>* Answer Required</v>
      </c>
      <c r="L2" s="42"/>
      <c r="M2" s="43" t="b">
        <f>IF(E2="",FALSE,TRUE)</f>
        <v>0</v>
      </c>
    </row>
    <row r="3" spans="2:13" ht="14.4">
      <c r="B3" s="40"/>
      <c r="C3" s="40"/>
      <c r="D3" s="40" t="s">
        <v>6</v>
      </c>
      <c r="E3" s="130"/>
      <c r="F3" s="131"/>
      <c r="G3" s="132"/>
      <c r="K3" s="41" t="str">
        <f aca="true" t="shared" si="0" ref="K3:K9">IF(M3=FALSE,"* Answer Required","Complete")</f>
        <v>* Answer Required</v>
      </c>
      <c r="L3" s="42"/>
      <c r="M3" s="43" t="b">
        <f aca="true" t="shared" si="1" ref="M3:M9">IF(E3="",FALSE,TRUE)</f>
        <v>0</v>
      </c>
    </row>
    <row r="4" spans="2:13" ht="14.4">
      <c r="B4" s="40"/>
      <c r="C4" s="40"/>
      <c r="D4" s="40" t="s">
        <v>7</v>
      </c>
      <c r="E4" s="130"/>
      <c r="F4" s="131"/>
      <c r="G4" s="132"/>
      <c r="K4" s="41" t="str">
        <f t="shared" si="0"/>
        <v>* Answer Required</v>
      </c>
      <c r="L4" s="42"/>
      <c r="M4" s="43" t="b">
        <f t="shared" si="1"/>
        <v>0</v>
      </c>
    </row>
    <row r="5" spans="2:13" ht="14.4">
      <c r="B5" s="40"/>
      <c r="C5" s="40"/>
      <c r="D5" s="40" t="s">
        <v>8</v>
      </c>
      <c r="E5" s="130"/>
      <c r="F5" s="131"/>
      <c r="G5" s="132"/>
      <c r="K5" s="41" t="str">
        <f t="shared" si="0"/>
        <v>* Answer Required</v>
      </c>
      <c r="L5" s="42"/>
      <c r="M5" s="43" t="b">
        <f t="shared" si="1"/>
        <v>0</v>
      </c>
    </row>
    <row r="6" spans="2:13" ht="14.4">
      <c r="B6" s="40"/>
      <c r="C6" s="40"/>
      <c r="D6" s="133" t="s">
        <v>9</v>
      </c>
      <c r="E6" s="134"/>
      <c r="F6" s="135"/>
      <c r="G6" s="136"/>
      <c r="K6" s="41" t="str">
        <f t="shared" si="0"/>
        <v>* Answer Required</v>
      </c>
      <c r="L6" s="42"/>
      <c r="M6" s="43" t="b">
        <f t="shared" si="1"/>
        <v>0</v>
      </c>
    </row>
    <row r="7" spans="2:13" ht="14.4">
      <c r="B7" s="40"/>
      <c r="C7" s="40"/>
      <c r="D7" s="133"/>
      <c r="E7" s="137"/>
      <c r="F7" s="138"/>
      <c r="G7" s="139"/>
      <c r="K7" s="41"/>
      <c r="L7" s="42"/>
      <c r="M7" s="43"/>
    </row>
    <row r="8" spans="2:13" ht="14.4">
      <c r="B8" s="40"/>
      <c r="C8" s="40"/>
      <c r="D8" s="40" t="s">
        <v>10</v>
      </c>
      <c r="E8" s="130"/>
      <c r="F8" s="131"/>
      <c r="G8" s="132"/>
      <c r="K8" s="41" t="str">
        <f t="shared" si="0"/>
        <v>* Answer Required</v>
      </c>
      <c r="L8" s="42"/>
      <c r="M8" s="43" t="b">
        <f t="shared" si="1"/>
        <v>0</v>
      </c>
    </row>
    <row r="9" spans="2:13" ht="14.4">
      <c r="B9" s="40"/>
      <c r="C9" s="40"/>
      <c r="D9" s="40" t="s">
        <v>11</v>
      </c>
      <c r="E9" s="130"/>
      <c r="F9" s="131"/>
      <c r="G9" s="132"/>
      <c r="K9" s="41" t="str">
        <f t="shared" si="0"/>
        <v>* Answer Required</v>
      </c>
      <c r="L9" s="42"/>
      <c r="M9" s="43" t="b">
        <f t="shared" si="1"/>
        <v>0</v>
      </c>
    </row>
    <row r="10" ht="10.05" customHeight="1"/>
  </sheetData>
  <mergeCells count="7">
    <mergeCell ref="E3:G3"/>
    <mergeCell ref="E4:G4"/>
    <mergeCell ref="E9:G9"/>
    <mergeCell ref="D6:D7"/>
    <mergeCell ref="E5:G5"/>
    <mergeCell ref="E6:G7"/>
    <mergeCell ref="E8:G8"/>
  </mergeCells>
  <dataValidations count="1">
    <dataValidation type="list" allowBlank="1" showInputMessage="1" showErrorMessage="1" sqref="E2">
      <formula1>Titles</formula1>
    </dataValidation>
  </dataValidation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23"/>
  <sheetViews>
    <sheetView workbookViewId="0" topLeftCell="A1">
      <selection activeCell="B6" sqref="B6"/>
    </sheetView>
  </sheetViews>
  <sheetFormatPr defaultColWidth="14.28125" defaultRowHeight="15"/>
  <sheetData>
    <row r="1" spans="1:4" ht="15">
      <c r="A1" t="s">
        <v>125</v>
      </c>
      <c r="B1" t="s">
        <v>286</v>
      </c>
      <c r="C1" t="s">
        <v>287</v>
      </c>
      <c r="D1" t="s">
        <v>285</v>
      </c>
    </row>
    <row r="2" spans="1:4" ht="15">
      <c r="A2">
        <f aca="true" t="shared" si="0" ref="A2:A33">IDRef</f>
        <v>22</v>
      </c>
      <c r="B2" t="s">
        <v>415</v>
      </c>
      <c r="C2" t="s">
        <v>170</v>
      </c>
      <c r="D2" t="b">
        <v>0</v>
      </c>
    </row>
    <row r="3" spans="1:4" ht="15">
      <c r="A3">
        <f t="shared" si="0"/>
        <v>22</v>
      </c>
      <c r="B3" t="s">
        <v>415</v>
      </c>
      <c r="C3" t="s">
        <v>171</v>
      </c>
      <c r="D3" t="b">
        <v>0</v>
      </c>
    </row>
    <row r="4" spans="1:4" ht="15">
      <c r="A4">
        <f t="shared" si="0"/>
        <v>22</v>
      </c>
      <c r="B4" t="s">
        <v>415</v>
      </c>
      <c r="C4" t="s">
        <v>176</v>
      </c>
      <c r="D4" t="b">
        <v>0</v>
      </c>
    </row>
    <row r="5" spans="1:4" ht="15">
      <c r="A5">
        <f t="shared" si="0"/>
        <v>22</v>
      </c>
      <c r="B5" t="s">
        <v>415</v>
      </c>
      <c r="C5" t="s">
        <v>181</v>
      </c>
      <c r="D5" t="b">
        <v>0</v>
      </c>
    </row>
    <row r="6" spans="1:4" ht="15">
      <c r="A6">
        <f t="shared" si="0"/>
        <v>22</v>
      </c>
      <c r="B6" t="s">
        <v>415</v>
      </c>
      <c r="C6" t="s">
        <v>191</v>
      </c>
      <c r="D6" t="b">
        <v>0</v>
      </c>
    </row>
    <row r="7" spans="1:4" ht="15">
      <c r="A7">
        <f t="shared" si="0"/>
        <v>22</v>
      </c>
      <c r="B7" t="s">
        <v>415</v>
      </c>
      <c r="C7" t="s">
        <v>192</v>
      </c>
      <c r="D7" t="b">
        <v>0</v>
      </c>
    </row>
    <row r="8" spans="1:4" ht="15">
      <c r="A8">
        <f t="shared" si="0"/>
        <v>22</v>
      </c>
      <c r="B8" t="s">
        <v>415</v>
      </c>
      <c r="C8" t="s">
        <v>203</v>
      </c>
      <c r="D8" t="b">
        <v>0</v>
      </c>
    </row>
    <row r="9" spans="1:4" ht="15">
      <c r="A9">
        <f t="shared" si="0"/>
        <v>22</v>
      </c>
      <c r="B9" t="s">
        <v>415</v>
      </c>
      <c r="C9" t="s">
        <v>232</v>
      </c>
      <c r="D9" t="b">
        <v>0</v>
      </c>
    </row>
    <row r="10" spans="1:4" ht="15">
      <c r="A10">
        <f t="shared" si="0"/>
        <v>22</v>
      </c>
      <c r="B10" t="s">
        <v>415</v>
      </c>
      <c r="C10" t="s">
        <v>279</v>
      </c>
      <c r="D10" t="b">
        <v>0</v>
      </c>
    </row>
    <row r="11" spans="1:4" ht="15">
      <c r="A11">
        <f t="shared" si="0"/>
        <v>22</v>
      </c>
      <c r="B11" t="s">
        <v>415</v>
      </c>
      <c r="C11" t="s">
        <v>281</v>
      </c>
      <c r="D11" t="b">
        <v>0</v>
      </c>
    </row>
    <row r="12" spans="1:4" ht="15">
      <c r="A12">
        <f t="shared" si="0"/>
        <v>22</v>
      </c>
      <c r="B12" t="s">
        <v>415</v>
      </c>
      <c r="C12" t="s">
        <v>363</v>
      </c>
      <c r="D12" t="b">
        <v>0</v>
      </c>
    </row>
    <row r="13" spans="1:4" ht="15">
      <c r="A13">
        <f t="shared" si="0"/>
        <v>22</v>
      </c>
      <c r="B13" t="s">
        <v>415</v>
      </c>
      <c r="C13" t="s">
        <v>249</v>
      </c>
      <c r="D13" t="b">
        <v>0</v>
      </c>
    </row>
    <row r="14" spans="1:4" ht="15">
      <c r="A14">
        <f t="shared" si="0"/>
        <v>22</v>
      </c>
      <c r="B14" t="s">
        <v>415</v>
      </c>
      <c r="C14" t="s">
        <v>282</v>
      </c>
      <c r="D14" t="b">
        <v>0</v>
      </c>
    </row>
    <row r="15" spans="1:4" ht="15">
      <c r="A15">
        <f t="shared" si="0"/>
        <v>22</v>
      </c>
      <c r="B15" t="s">
        <v>416</v>
      </c>
      <c r="C15" t="s">
        <v>174</v>
      </c>
      <c r="D15" t="b">
        <v>0</v>
      </c>
    </row>
    <row r="16" spans="1:4" ht="15">
      <c r="A16">
        <f t="shared" si="0"/>
        <v>22</v>
      </c>
      <c r="B16" t="s">
        <v>416</v>
      </c>
      <c r="C16" t="s">
        <v>276</v>
      </c>
      <c r="D16" t="b">
        <v>0</v>
      </c>
    </row>
    <row r="17" spans="1:4" ht="15">
      <c r="A17">
        <f t="shared" si="0"/>
        <v>22</v>
      </c>
      <c r="B17" t="s">
        <v>416</v>
      </c>
      <c r="C17" t="s">
        <v>280</v>
      </c>
      <c r="D17" t="b">
        <v>0</v>
      </c>
    </row>
    <row r="18" spans="1:4" ht="15">
      <c r="A18">
        <f t="shared" si="0"/>
        <v>22</v>
      </c>
      <c r="B18" t="s">
        <v>416</v>
      </c>
      <c r="C18" t="s">
        <v>216</v>
      </c>
      <c r="D18" t="b">
        <v>0</v>
      </c>
    </row>
    <row r="19" spans="1:4" ht="15">
      <c r="A19">
        <f t="shared" si="0"/>
        <v>22</v>
      </c>
      <c r="B19" t="s">
        <v>416</v>
      </c>
      <c r="C19" t="s">
        <v>226</v>
      </c>
      <c r="D19" t="b">
        <v>0</v>
      </c>
    </row>
    <row r="20" spans="1:4" ht="15">
      <c r="A20">
        <f t="shared" si="0"/>
        <v>22</v>
      </c>
      <c r="B20" t="s">
        <v>416</v>
      </c>
      <c r="C20" t="s">
        <v>228</v>
      </c>
      <c r="D20" t="b">
        <v>0</v>
      </c>
    </row>
    <row r="21" spans="1:4" ht="15">
      <c r="A21">
        <f t="shared" si="0"/>
        <v>22</v>
      </c>
      <c r="B21" t="s">
        <v>416</v>
      </c>
      <c r="C21" t="s">
        <v>238</v>
      </c>
      <c r="D21" t="b">
        <v>0</v>
      </c>
    </row>
    <row r="22" spans="1:4" ht="15">
      <c r="A22">
        <f t="shared" si="0"/>
        <v>22</v>
      </c>
      <c r="B22" t="s">
        <v>416</v>
      </c>
      <c r="C22" t="s">
        <v>239</v>
      </c>
      <c r="D22" t="b">
        <v>0</v>
      </c>
    </row>
    <row r="23" spans="1:4" ht="15">
      <c r="A23">
        <f t="shared" si="0"/>
        <v>22</v>
      </c>
      <c r="B23" t="s">
        <v>416</v>
      </c>
      <c r="C23" t="s">
        <v>252</v>
      </c>
      <c r="D23" t="b">
        <v>0</v>
      </c>
    </row>
    <row r="24" spans="1:4" ht="15">
      <c r="A24">
        <f t="shared" si="0"/>
        <v>22</v>
      </c>
      <c r="B24" t="s">
        <v>416</v>
      </c>
      <c r="C24" t="s">
        <v>262</v>
      </c>
      <c r="D24" t="b">
        <v>0</v>
      </c>
    </row>
    <row r="25" spans="1:4" ht="15">
      <c r="A25">
        <f t="shared" si="0"/>
        <v>22</v>
      </c>
      <c r="B25" t="s">
        <v>416</v>
      </c>
      <c r="C25" t="s">
        <v>263</v>
      </c>
      <c r="D25" t="b">
        <v>0</v>
      </c>
    </row>
    <row r="26" spans="1:4" ht="15">
      <c r="A26">
        <f t="shared" si="0"/>
        <v>22</v>
      </c>
      <c r="B26" t="s">
        <v>80</v>
      </c>
      <c r="C26" t="s">
        <v>175</v>
      </c>
      <c r="D26" t="b">
        <v>0</v>
      </c>
    </row>
    <row r="27" spans="1:4" ht="15">
      <c r="A27">
        <f t="shared" si="0"/>
        <v>22</v>
      </c>
      <c r="B27" t="s">
        <v>80</v>
      </c>
      <c r="C27" t="s">
        <v>205</v>
      </c>
      <c r="D27" t="b">
        <v>0</v>
      </c>
    </row>
    <row r="28" spans="1:4" ht="15">
      <c r="A28">
        <f t="shared" si="0"/>
        <v>22</v>
      </c>
      <c r="B28" t="s">
        <v>80</v>
      </c>
      <c r="C28" t="s">
        <v>206</v>
      </c>
      <c r="D28" t="b">
        <v>0</v>
      </c>
    </row>
    <row r="29" spans="1:4" ht="15">
      <c r="A29">
        <f t="shared" si="0"/>
        <v>22</v>
      </c>
      <c r="B29" t="s">
        <v>80</v>
      </c>
      <c r="C29" t="s">
        <v>230</v>
      </c>
      <c r="D29" t="b">
        <v>0</v>
      </c>
    </row>
    <row r="30" spans="1:4" ht="15">
      <c r="A30">
        <f t="shared" si="0"/>
        <v>22</v>
      </c>
      <c r="B30" t="s">
        <v>80</v>
      </c>
      <c r="C30" t="s">
        <v>234</v>
      </c>
      <c r="D30" t="b">
        <v>0</v>
      </c>
    </row>
    <row r="31" spans="1:4" ht="15">
      <c r="A31">
        <f t="shared" si="0"/>
        <v>22</v>
      </c>
      <c r="B31" t="s">
        <v>80</v>
      </c>
      <c r="C31" t="s">
        <v>260</v>
      </c>
      <c r="D31" t="b">
        <v>0</v>
      </c>
    </row>
    <row r="32" spans="1:4" ht="15">
      <c r="A32">
        <f t="shared" si="0"/>
        <v>22</v>
      </c>
      <c r="B32" t="s">
        <v>80</v>
      </c>
      <c r="C32" t="s">
        <v>268</v>
      </c>
      <c r="D32" t="b">
        <v>0</v>
      </c>
    </row>
    <row r="33" spans="1:4" ht="15">
      <c r="A33">
        <f t="shared" si="0"/>
        <v>22</v>
      </c>
      <c r="B33" t="s">
        <v>80</v>
      </c>
      <c r="C33" t="s">
        <v>270</v>
      </c>
      <c r="D33" t="b">
        <v>0</v>
      </c>
    </row>
    <row r="34" spans="1:4" ht="15">
      <c r="A34">
        <f aca="true" t="shared" si="1" ref="A34:A58">IDRef</f>
        <v>22</v>
      </c>
      <c r="B34" t="s">
        <v>417</v>
      </c>
      <c r="C34" t="s">
        <v>177</v>
      </c>
      <c r="D34" t="b">
        <v>0</v>
      </c>
    </row>
    <row r="35" spans="1:4" ht="15">
      <c r="A35">
        <f t="shared" si="1"/>
        <v>22</v>
      </c>
      <c r="B35" t="s">
        <v>417</v>
      </c>
      <c r="C35" t="s">
        <v>186</v>
      </c>
      <c r="D35" t="b">
        <v>0</v>
      </c>
    </row>
    <row r="36" spans="1:4" ht="15">
      <c r="A36">
        <f t="shared" si="1"/>
        <v>22</v>
      </c>
      <c r="B36" t="s">
        <v>417</v>
      </c>
      <c r="C36" t="s">
        <v>193</v>
      </c>
      <c r="D36" t="b">
        <v>0</v>
      </c>
    </row>
    <row r="37" spans="1:4" ht="15">
      <c r="A37">
        <f t="shared" si="1"/>
        <v>22</v>
      </c>
      <c r="B37" t="s">
        <v>417</v>
      </c>
      <c r="C37" t="s">
        <v>273</v>
      </c>
      <c r="D37" t="b">
        <v>0</v>
      </c>
    </row>
    <row r="38" spans="1:4" ht="15">
      <c r="A38">
        <f t="shared" si="1"/>
        <v>22</v>
      </c>
      <c r="B38" t="s">
        <v>417</v>
      </c>
      <c r="C38" t="s">
        <v>202</v>
      </c>
      <c r="D38" t="b">
        <v>0</v>
      </c>
    </row>
    <row r="39" spans="1:4" ht="15">
      <c r="A39">
        <f t="shared" si="1"/>
        <v>22</v>
      </c>
      <c r="B39" t="s">
        <v>417</v>
      </c>
      <c r="C39" t="s">
        <v>224</v>
      </c>
      <c r="D39" t="b">
        <v>0</v>
      </c>
    </row>
    <row r="40" spans="1:4" ht="15">
      <c r="A40">
        <f t="shared" si="1"/>
        <v>22</v>
      </c>
      <c r="B40" t="s">
        <v>417</v>
      </c>
      <c r="C40" t="s">
        <v>233</v>
      </c>
      <c r="D40" t="b">
        <v>0</v>
      </c>
    </row>
    <row r="41" spans="1:4" ht="15">
      <c r="A41">
        <f t="shared" si="1"/>
        <v>22</v>
      </c>
      <c r="B41" t="s">
        <v>417</v>
      </c>
      <c r="C41" t="s">
        <v>248</v>
      </c>
      <c r="D41" t="b">
        <v>1</v>
      </c>
    </row>
    <row r="42" spans="1:4" ht="15">
      <c r="A42">
        <f t="shared" si="1"/>
        <v>22</v>
      </c>
      <c r="B42" t="s">
        <v>417</v>
      </c>
      <c r="C42" t="s">
        <v>274</v>
      </c>
      <c r="D42" t="b">
        <v>0</v>
      </c>
    </row>
    <row r="43" spans="1:4" ht="15">
      <c r="A43">
        <f t="shared" si="1"/>
        <v>22</v>
      </c>
      <c r="B43" t="s">
        <v>417</v>
      </c>
      <c r="C43" t="s">
        <v>275</v>
      </c>
      <c r="D43" t="b">
        <v>0</v>
      </c>
    </row>
    <row r="44" spans="1:4" ht="15">
      <c r="A44">
        <f t="shared" si="1"/>
        <v>22</v>
      </c>
      <c r="B44" t="s">
        <v>418</v>
      </c>
      <c r="C44" t="s">
        <v>173</v>
      </c>
      <c r="D44" t="b">
        <v>0</v>
      </c>
    </row>
    <row r="45" spans="1:4" ht="15">
      <c r="A45">
        <f t="shared" si="1"/>
        <v>22</v>
      </c>
      <c r="B45" t="s">
        <v>418</v>
      </c>
      <c r="C45" t="s">
        <v>180</v>
      </c>
      <c r="D45" t="b">
        <v>0</v>
      </c>
    </row>
    <row r="46" spans="1:4" ht="15">
      <c r="A46">
        <f t="shared" si="1"/>
        <v>22</v>
      </c>
      <c r="B46" t="s">
        <v>418</v>
      </c>
      <c r="C46" t="s">
        <v>183</v>
      </c>
      <c r="D46" t="b">
        <v>0</v>
      </c>
    </row>
    <row r="47" spans="1:4" ht="15">
      <c r="A47">
        <f t="shared" si="1"/>
        <v>22</v>
      </c>
      <c r="B47" t="s">
        <v>418</v>
      </c>
      <c r="C47" t="s">
        <v>187</v>
      </c>
      <c r="D47" t="b">
        <v>0</v>
      </c>
    </row>
    <row r="48" spans="1:4" ht="15">
      <c r="A48">
        <f t="shared" si="1"/>
        <v>22</v>
      </c>
      <c r="B48" t="s">
        <v>418</v>
      </c>
      <c r="C48" t="s">
        <v>364</v>
      </c>
      <c r="D48" t="b">
        <v>0</v>
      </c>
    </row>
    <row r="49" spans="1:4" ht="15">
      <c r="A49">
        <f t="shared" si="1"/>
        <v>22</v>
      </c>
      <c r="B49" t="s">
        <v>418</v>
      </c>
      <c r="C49" t="s">
        <v>214</v>
      </c>
      <c r="D49" t="b">
        <v>0</v>
      </c>
    </row>
    <row r="50" spans="1:4" ht="15">
      <c r="A50">
        <f t="shared" si="1"/>
        <v>22</v>
      </c>
      <c r="B50" t="s">
        <v>418</v>
      </c>
      <c r="C50" t="s">
        <v>278</v>
      </c>
      <c r="D50" t="b">
        <v>0</v>
      </c>
    </row>
    <row r="51" spans="1:4" ht="15">
      <c r="A51">
        <f t="shared" si="1"/>
        <v>22</v>
      </c>
      <c r="B51" t="s">
        <v>418</v>
      </c>
      <c r="C51" t="s">
        <v>277</v>
      </c>
      <c r="D51" t="b">
        <v>0</v>
      </c>
    </row>
    <row r="52" spans="1:4" ht="15">
      <c r="A52">
        <f t="shared" si="1"/>
        <v>22</v>
      </c>
      <c r="B52" t="s">
        <v>418</v>
      </c>
      <c r="C52" t="s">
        <v>236</v>
      </c>
      <c r="D52" t="b">
        <v>0</v>
      </c>
    </row>
    <row r="53" spans="1:4" ht="15">
      <c r="A53">
        <f t="shared" si="1"/>
        <v>22</v>
      </c>
      <c r="B53" t="s">
        <v>418</v>
      </c>
      <c r="C53" t="s">
        <v>241</v>
      </c>
      <c r="D53" t="b">
        <v>0</v>
      </c>
    </row>
    <row r="54" spans="1:4" ht="15">
      <c r="A54">
        <f t="shared" si="1"/>
        <v>22</v>
      </c>
      <c r="B54" t="s">
        <v>418</v>
      </c>
      <c r="C54" t="s">
        <v>243</v>
      </c>
      <c r="D54" t="b">
        <v>0</v>
      </c>
    </row>
    <row r="55" spans="1:4" ht="15">
      <c r="A55">
        <f t="shared" si="1"/>
        <v>22</v>
      </c>
      <c r="B55" t="s">
        <v>418</v>
      </c>
      <c r="C55" t="s">
        <v>261</v>
      </c>
      <c r="D55" t="b">
        <v>0</v>
      </c>
    </row>
    <row r="56" spans="1:4" ht="15">
      <c r="A56">
        <f t="shared" si="1"/>
        <v>22</v>
      </c>
      <c r="B56" t="s">
        <v>418</v>
      </c>
      <c r="C56" t="s">
        <v>271</v>
      </c>
      <c r="D56" t="b">
        <v>0</v>
      </c>
    </row>
    <row r="57" spans="1:4" ht="15">
      <c r="A57">
        <f t="shared" si="1"/>
        <v>22</v>
      </c>
      <c r="B57" t="s">
        <v>419</v>
      </c>
      <c r="C57" t="s">
        <v>190</v>
      </c>
      <c r="D57" t="b">
        <v>0</v>
      </c>
    </row>
    <row r="58" spans="1:4" ht="15">
      <c r="A58">
        <f t="shared" si="1"/>
        <v>22</v>
      </c>
      <c r="B58" t="s">
        <v>419</v>
      </c>
      <c r="C58" t="s">
        <v>196</v>
      </c>
      <c r="D58" t="b">
        <v>0</v>
      </c>
    </row>
    <row r="59" spans="1:4" ht="15">
      <c r="A59">
        <f aca="true" t="shared" si="2" ref="A59:A90">IDRef</f>
        <v>22</v>
      </c>
      <c r="B59" t="s">
        <v>419</v>
      </c>
      <c r="C59" t="s">
        <v>284</v>
      </c>
      <c r="D59" t="b">
        <v>0</v>
      </c>
    </row>
    <row r="60" spans="1:4" ht="15">
      <c r="A60">
        <f t="shared" si="2"/>
        <v>22</v>
      </c>
      <c r="B60" t="s">
        <v>419</v>
      </c>
      <c r="C60" t="s">
        <v>217</v>
      </c>
      <c r="D60" t="b">
        <v>0</v>
      </c>
    </row>
    <row r="61" spans="1:4" ht="15">
      <c r="A61">
        <f t="shared" si="2"/>
        <v>22</v>
      </c>
      <c r="B61" t="s">
        <v>419</v>
      </c>
      <c r="C61" t="s">
        <v>218</v>
      </c>
      <c r="D61" t="b">
        <v>0</v>
      </c>
    </row>
    <row r="62" spans="1:4" ht="15">
      <c r="A62">
        <f t="shared" si="2"/>
        <v>22</v>
      </c>
      <c r="B62" t="s">
        <v>419</v>
      </c>
      <c r="C62" t="s">
        <v>366</v>
      </c>
      <c r="D62" t="b">
        <v>0</v>
      </c>
    </row>
    <row r="63" spans="1:4" ht="15">
      <c r="A63">
        <f t="shared" si="2"/>
        <v>22</v>
      </c>
      <c r="B63" t="s">
        <v>419</v>
      </c>
      <c r="C63" t="s">
        <v>361</v>
      </c>
      <c r="D63" t="b">
        <v>0</v>
      </c>
    </row>
    <row r="64" spans="1:4" ht="15">
      <c r="A64">
        <f t="shared" si="2"/>
        <v>22</v>
      </c>
      <c r="B64" t="s">
        <v>419</v>
      </c>
      <c r="C64" t="s">
        <v>222</v>
      </c>
      <c r="D64" t="b">
        <v>0</v>
      </c>
    </row>
    <row r="65" spans="1:4" ht="15">
      <c r="A65">
        <f t="shared" si="2"/>
        <v>22</v>
      </c>
      <c r="B65" t="s">
        <v>419</v>
      </c>
      <c r="C65" t="s">
        <v>227</v>
      </c>
      <c r="D65" t="b">
        <v>0</v>
      </c>
    </row>
    <row r="66" spans="1:4" ht="15">
      <c r="A66">
        <f t="shared" si="2"/>
        <v>22</v>
      </c>
      <c r="B66" t="s">
        <v>419</v>
      </c>
      <c r="C66" t="s">
        <v>283</v>
      </c>
      <c r="D66" t="b">
        <v>0</v>
      </c>
    </row>
    <row r="67" spans="1:4" ht="15">
      <c r="A67">
        <f t="shared" si="2"/>
        <v>22</v>
      </c>
      <c r="B67" t="s">
        <v>419</v>
      </c>
      <c r="C67" t="s">
        <v>264</v>
      </c>
      <c r="D67" t="b">
        <v>0</v>
      </c>
    </row>
    <row r="68" spans="1:4" ht="15">
      <c r="A68">
        <f t="shared" si="2"/>
        <v>22</v>
      </c>
      <c r="B68" t="s">
        <v>327</v>
      </c>
      <c r="C68" t="s">
        <v>182</v>
      </c>
      <c r="D68" t="b">
        <v>0</v>
      </c>
    </row>
    <row r="69" spans="1:4" ht="15">
      <c r="A69">
        <f t="shared" si="2"/>
        <v>22</v>
      </c>
      <c r="B69" t="s">
        <v>327</v>
      </c>
      <c r="C69" t="s">
        <v>207</v>
      </c>
      <c r="D69" t="b">
        <v>0</v>
      </c>
    </row>
    <row r="70" spans="1:4" ht="15">
      <c r="A70">
        <f t="shared" si="2"/>
        <v>22</v>
      </c>
      <c r="B70" t="s">
        <v>327</v>
      </c>
      <c r="C70" t="s">
        <v>212</v>
      </c>
      <c r="D70" t="b">
        <v>0</v>
      </c>
    </row>
    <row r="71" spans="1:4" ht="15">
      <c r="A71">
        <f t="shared" si="2"/>
        <v>22</v>
      </c>
      <c r="B71" t="s">
        <v>327</v>
      </c>
      <c r="C71" t="s">
        <v>215</v>
      </c>
      <c r="D71" t="b">
        <v>0</v>
      </c>
    </row>
    <row r="72" spans="1:4" ht="15">
      <c r="A72">
        <f t="shared" si="2"/>
        <v>22</v>
      </c>
      <c r="B72" t="s">
        <v>327</v>
      </c>
      <c r="C72" t="s">
        <v>219</v>
      </c>
      <c r="D72" t="b">
        <v>0</v>
      </c>
    </row>
    <row r="73" spans="1:4" ht="15">
      <c r="A73">
        <f t="shared" si="2"/>
        <v>22</v>
      </c>
      <c r="B73" t="s">
        <v>327</v>
      </c>
      <c r="C73" t="s">
        <v>220</v>
      </c>
      <c r="D73" t="b">
        <v>0</v>
      </c>
    </row>
    <row r="74" spans="1:4" ht="15">
      <c r="A74">
        <f t="shared" si="2"/>
        <v>22</v>
      </c>
      <c r="B74" t="s">
        <v>327</v>
      </c>
      <c r="C74" t="s">
        <v>221</v>
      </c>
      <c r="D74" t="b">
        <v>0</v>
      </c>
    </row>
    <row r="75" spans="1:4" ht="15">
      <c r="A75">
        <f t="shared" si="2"/>
        <v>22</v>
      </c>
      <c r="B75" t="s">
        <v>327</v>
      </c>
      <c r="C75" t="s">
        <v>229</v>
      </c>
      <c r="D75" t="b">
        <v>0</v>
      </c>
    </row>
    <row r="76" spans="1:4" ht="15">
      <c r="A76">
        <f t="shared" si="2"/>
        <v>22</v>
      </c>
      <c r="B76" t="s">
        <v>327</v>
      </c>
      <c r="C76" t="s">
        <v>245</v>
      </c>
      <c r="D76" t="b">
        <v>0</v>
      </c>
    </row>
    <row r="77" spans="1:4" ht="15">
      <c r="A77">
        <f t="shared" si="2"/>
        <v>22</v>
      </c>
      <c r="B77" t="s">
        <v>327</v>
      </c>
      <c r="C77" t="s">
        <v>247</v>
      </c>
      <c r="D77" t="b">
        <v>0</v>
      </c>
    </row>
    <row r="78" spans="1:4" ht="15">
      <c r="A78">
        <f t="shared" si="2"/>
        <v>22</v>
      </c>
      <c r="B78" t="s">
        <v>327</v>
      </c>
      <c r="C78" t="s">
        <v>258</v>
      </c>
      <c r="D78" t="b">
        <v>0</v>
      </c>
    </row>
    <row r="79" spans="1:4" ht="15">
      <c r="A79">
        <f t="shared" si="2"/>
        <v>22</v>
      </c>
      <c r="B79" t="s">
        <v>327</v>
      </c>
      <c r="C79" t="s">
        <v>272</v>
      </c>
      <c r="D79" t="b">
        <v>0</v>
      </c>
    </row>
    <row r="80" spans="1:4" ht="15">
      <c r="A80">
        <f t="shared" si="2"/>
        <v>22</v>
      </c>
      <c r="B80" t="s">
        <v>420</v>
      </c>
      <c r="C80" t="s">
        <v>179</v>
      </c>
      <c r="D80" t="b">
        <v>0</v>
      </c>
    </row>
    <row r="81" spans="1:4" ht="15">
      <c r="A81">
        <f t="shared" si="2"/>
        <v>22</v>
      </c>
      <c r="B81" t="s">
        <v>420</v>
      </c>
      <c r="C81" t="s">
        <v>185</v>
      </c>
      <c r="D81" t="b">
        <v>0</v>
      </c>
    </row>
    <row r="82" spans="1:4" ht="15">
      <c r="A82">
        <f t="shared" si="2"/>
        <v>22</v>
      </c>
      <c r="B82" t="s">
        <v>420</v>
      </c>
      <c r="C82" t="s">
        <v>189</v>
      </c>
      <c r="D82" t="b">
        <v>0</v>
      </c>
    </row>
    <row r="83" spans="1:4" ht="15">
      <c r="A83">
        <f t="shared" si="2"/>
        <v>22</v>
      </c>
      <c r="B83" t="s">
        <v>420</v>
      </c>
      <c r="C83" t="s">
        <v>365</v>
      </c>
      <c r="D83" t="b">
        <v>0</v>
      </c>
    </row>
    <row r="84" spans="1:4" ht="15">
      <c r="A84">
        <f t="shared" si="2"/>
        <v>22</v>
      </c>
      <c r="B84" t="s">
        <v>420</v>
      </c>
      <c r="C84" t="s">
        <v>199</v>
      </c>
      <c r="D84" t="b">
        <v>0</v>
      </c>
    </row>
    <row r="85" spans="1:4" ht="15">
      <c r="A85">
        <f t="shared" si="2"/>
        <v>22</v>
      </c>
      <c r="B85" t="s">
        <v>420</v>
      </c>
      <c r="C85" t="s">
        <v>210</v>
      </c>
      <c r="D85" t="b">
        <v>0</v>
      </c>
    </row>
    <row r="86" spans="1:4" ht="15">
      <c r="A86">
        <f t="shared" si="2"/>
        <v>22</v>
      </c>
      <c r="B86" t="s">
        <v>420</v>
      </c>
      <c r="C86" t="s">
        <v>211</v>
      </c>
      <c r="D86" t="b">
        <v>0</v>
      </c>
    </row>
    <row r="87" spans="1:4" ht="15">
      <c r="A87">
        <f t="shared" si="2"/>
        <v>22</v>
      </c>
      <c r="B87" t="s">
        <v>420</v>
      </c>
      <c r="C87" t="s">
        <v>169</v>
      </c>
      <c r="D87" t="b">
        <v>0</v>
      </c>
    </row>
    <row r="88" spans="1:4" ht="15">
      <c r="A88">
        <f t="shared" si="2"/>
        <v>22</v>
      </c>
      <c r="B88" t="s">
        <v>420</v>
      </c>
      <c r="C88" t="s">
        <v>225</v>
      </c>
      <c r="D88" t="b">
        <v>0</v>
      </c>
    </row>
    <row r="89" spans="1:4" ht="15">
      <c r="A89">
        <f t="shared" si="2"/>
        <v>22</v>
      </c>
      <c r="B89" t="s">
        <v>420</v>
      </c>
      <c r="C89" t="s">
        <v>235</v>
      </c>
      <c r="D89" t="b">
        <v>0</v>
      </c>
    </row>
    <row r="90" spans="1:4" ht="15">
      <c r="A90">
        <f t="shared" si="2"/>
        <v>22</v>
      </c>
      <c r="B90" t="s">
        <v>420</v>
      </c>
      <c r="C90" t="s">
        <v>244</v>
      </c>
      <c r="D90" t="b">
        <v>0</v>
      </c>
    </row>
    <row r="91" spans="1:4" ht="15">
      <c r="A91">
        <f aca="true" t="shared" si="3" ref="A91:A122">IDRef</f>
        <v>22</v>
      </c>
      <c r="B91" t="s">
        <v>420</v>
      </c>
      <c r="C91" t="s">
        <v>259</v>
      </c>
      <c r="D91" t="b">
        <v>0</v>
      </c>
    </row>
    <row r="92" spans="1:4" ht="15">
      <c r="A92">
        <f t="shared" si="3"/>
        <v>22</v>
      </c>
      <c r="B92" t="s">
        <v>420</v>
      </c>
      <c r="C92" t="s">
        <v>269</v>
      </c>
      <c r="D92" t="b">
        <v>0</v>
      </c>
    </row>
    <row r="93" spans="1:4" ht="15">
      <c r="A93">
        <f t="shared" si="3"/>
        <v>22</v>
      </c>
      <c r="B93" t="s">
        <v>421</v>
      </c>
      <c r="C93" t="s">
        <v>178</v>
      </c>
      <c r="D93" t="b">
        <v>0</v>
      </c>
    </row>
    <row r="94" spans="1:4" ht="15">
      <c r="A94">
        <f t="shared" si="3"/>
        <v>22</v>
      </c>
      <c r="B94" t="s">
        <v>421</v>
      </c>
      <c r="C94" t="s">
        <v>200</v>
      </c>
      <c r="D94" t="b">
        <v>0</v>
      </c>
    </row>
    <row r="95" spans="1:4" ht="15">
      <c r="A95">
        <f t="shared" si="3"/>
        <v>22</v>
      </c>
      <c r="B95" t="s">
        <v>421</v>
      </c>
      <c r="C95" t="s">
        <v>208</v>
      </c>
      <c r="D95" t="b">
        <v>0</v>
      </c>
    </row>
    <row r="96" spans="1:4" ht="15">
      <c r="A96">
        <f t="shared" si="3"/>
        <v>22</v>
      </c>
      <c r="B96" t="s">
        <v>421</v>
      </c>
      <c r="C96" t="s">
        <v>209</v>
      </c>
      <c r="D96" t="b">
        <v>0</v>
      </c>
    </row>
    <row r="97" spans="1:4" ht="15">
      <c r="A97">
        <f t="shared" si="3"/>
        <v>22</v>
      </c>
      <c r="B97" t="s">
        <v>421</v>
      </c>
      <c r="C97" t="s">
        <v>213</v>
      </c>
      <c r="D97" t="b">
        <v>0</v>
      </c>
    </row>
    <row r="98" spans="1:4" ht="15">
      <c r="A98">
        <f t="shared" si="3"/>
        <v>22</v>
      </c>
      <c r="B98" t="s">
        <v>421</v>
      </c>
      <c r="C98" t="s">
        <v>223</v>
      </c>
      <c r="D98" t="b">
        <v>0</v>
      </c>
    </row>
    <row r="99" spans="1:4" ht="15">
      <c r="A99">
        <f t="shared" si="3"/>
        <v>22</v>
      </c>
      <c r="B99" t="s">
        <v>421</v>
      </c>
      <c r="C99" t="s">
        <v>240</v>
      </c>
      <c r="D99" t="b">
        <v>0</v>
      </c>
    </row>
    <row r="100" spans="1:4" ht="15">
      <c r="A100">
        <f t="shared" si="3"/>
        <v>22</v>
      </c>
      <c r="B100" t="s">
        <v>421</v>
      </c>
      <c r="C100" t="s">
        <v>246</v>
      </c>
      <c r="D100" t="b">
        <v>0</v>
      </c>
    </row>
    <row r="101" spans="1:4" ht="15">
      <c r="A101">
        <f t="shared" si="3"/>
        <v>22</v>
      </c>
      <c r="B101" t="s">
        <v>421</v>
      </c>
      <c r="C101" t="s">
        <v>251</v>
      </c>
      <c r="D101" t="b">
        <v>0</v>
      </c>
    </row>
    <row r="102" spans="1:4" ht="15">
      <c r="A102">
        <f t="shared" si="3"/>
        <v>22</v>
      </c>
      <c r="B102" t="s">
        <v>421</v>
      </c>
      <c r="C102" t="s">
        <v>253</v>
      </c>
      <c r="D102" t="b">
        <v>0</v>
      </c>
    </row>
    <row r="103" spans="1:4" ht="15">
      <c r="A103">
        <f t="shared" si="3"/>
        <v>22</v>
      </c>
      <c r="B103" t="s">
        <v>421</v>
      </c>
      <c r="C103" t="s">
        <v>255</v>
      </c>
      <c r="D103" t="b">
        <v>0</v>
      </c>
    </row>
    <row r="104" spans="1:4" ht="15">
      <c r="A104">
        <f t="shared" si="3"/>
        <v>22</v>
      </c>
      <c r="B104" t="s">
        <v>421</v>
      </c>
      <c r="C104" t="s">
        <v>257</v>
      </c>
      <c r="D104" t="b">
        <v>0</v>
      </c>
    </row>
    <row r="105" spans="1:4" ht="15">
      <c r="A105">
        <f t="shared" si="3"/>
        <v>22</v>
      </c>
      <c r="B105" t="s">
        <v>421</v>
      </c>
      <c r="C105" t="s">
        <v>267</v>
      </c>
      <c r="D105" t="b">
        <v>0</v>
      </c>
    </row>
    <row r="106" spans="1:4" ht="15">
      <c r="A106">
        <f t="shared" si="3"/>
        <v>22</v>
      </c>
      <c r="B106" t="s">
        <v>328</v>
      </c>
      <c r="C106" t="s">
        <v>184</v>
      </c>
      <c r="D106" t="b">
        <v>0</v>
      </c>
    </row>
    <row r="107" spans="1:4" ht="15">
      <c r="A107">
        <f t="shared" si="3"/>
        <v>22</v>
      </c>
      <c r="B107" t="s">
        <v>328</v>
      </c>
      <c r="C107" t="s">
        <v>242</v>
      </c>
      <c r="D107" t="b">
        <v>0</v>
      </c>
    </row>
    <row r="108" spans="1:4" ht="15">
      <c r="A108">
        <f t="shared" si="3"/>
        <v>22</v>
      </c>
      <c r="B108" t="s">
        <v>328</v>
      </c>
      <c r="C108" t="s">
        <v>256</v>
      </c>
      <c r="D108" t="b">
        <v>0</v>
      </c>
    </row>
    <row r="109" spans="1:4" ht="15">
      <c r="A109">
        <f t="shared" si="3"/>
        <v>22</v>
      </c>
      <c r="B109" t="s">
        <v>328</v>
      </c>
      <c r="C109" t="s">
        <v>362</v>
      </c>
      <c r="D109" t="b">
        <v>0</v>
      </c>
    </row>
    <row r="110" spans="1:4" ht="15">
      <c r="A110">
        <f t="shared" si="3"/>
        <v>22</v>
      </c>
      <c r="B110" t="s">
        <v>422</v>
      </c>
      <c r="C110" t="s">
        <v>172</v>
      </c>
      <c r="D110" t="b">
        <v>0</v>
      </c>
    </row>
    <row r="111" spans="1:4" ht="15">
      <c r="A111">
        <f t="shared" si="3"/>
        <v>22</v>
      </c>
      <c r="B111" t="s">
        <v>422</v>
      </c>
      <c r="C111" t="s">
        <v>194</v>
      </c>
      <c r="D111" t="b">
        <v>1</v>
      </c>
    </row>
    <row r="112" spans="1:4" ht="15">
      <c r="A112">
        <f t="shared" si="3"/>
        <v>22</v>
      </c>
      <c r="B112" t="s">
        <v>422</v>
      </c>
      <c r="C112" t="s">
        <v>195</v>
      </c>
      <c r="D112" t="b">
        <v>0</v>
      </c>
    </row>
    <row r="113" spans="1:4" ht="15">
      <c r="A113">
        <f t="shared" si="3"/>
        <v>22</v>
      </c>
      <c r="B113" t="s">
        <v>422</v>
      </c>
      <c r="C113" t="s">
        <v>197</v>
      </c>
      <c r="D113" t="b">
        <v>0</v>
      </c>
    </row>
    <row r="114" spans="1:4" ht="15">
      <c r="A114">
        <f t="shared" si="3"/>
        <v>22</v>
      </c>
      <c r="B114" t="s">
        <v>422</v>
      </c>
      <c r="C114" t="s">
        <v>198</v>
      </c>
      <c r="D114" t="b">
        <v>0</v>
      </c>
    </row>
    <row r="115" spans="1:4" ht="15">
      <c r="A115">
        <f t="shared" si="3"/>
        <v>22</v>
      </c>
      <c r="B115" t="s">
        <v>422</v>
      </c>
      <c r="C115" t="s">
        <v>204</v>
      </c>
      <c r="D115" t="b">
        <v>0</v>
      </c>
    </row>
    <row r="116" spans="1:4" ht="15">
      <c r="A116">
        <f t="shared" si="3"/>
        <v>22</v>
      </c>
      <c r="B116" t="s">
        <v>422</v>
      </c>
      <c r="C116" t="s">
        <v>231</v>
      </c>
      <c r="D116" t="b">
        <v>0</v>
      </c>
    </row>
    <row r="117" spans="1:4" ht="15">
      <c r="A117">
        <f t="shared" si="3"/>
        <v>22</v>
      </c>
      <c r="B117" t="s">
        <v>422</v>
      </c>
      <c r="C117" t="s">
        <v>237</v>
      </c>
      <c r="D117" t="b">
        <v>0</v>
      </c>
    </row>
    <row r="118" spans="1:4" ht="15">
      <c r="A118">
        <f t="shared" si="3"/>
        <v>22</v>
      </c>
      <c r="B118" t="s">
        <v>422</v>
      </c>
      <c r="C118" t="s">
        <v>250</v>
      </c>
      <c r="D118" t="b">
        <v>0</v>
      </c>
    </row>
    <row r="119" spans="1:4" ht="15">
      <c r="A119">
        <f t="shared" si="3"/>
        <v>22</v>
      </c>
      <c r="B119" t="s">
        <v>422</v>
      </c>
      <c r="C119" t="s">
        <v>254</v>
      </c>
      <c r="D119" t="b">
        <v>0</v>
      </c>
    </row>
    <row r="120" spans="1:4" ht="15">
      <c r="A120">
        <f t="shared" si="3"/>
        <v>22</v>
      </c>
      <c r="B120" t="s">
        <v>423</v>
      </c>
      <c r="C120" t="s">
        <v>188</v>
      </c>
      <c r="D120" t="b">
        <v>0</v>
      </c>
    </row>
    <row r="121" spans="1:4" ht="15">
      <c r="A121">
        <f t="shared" si="3"/>
        <v>22</v>
      </c>
      <c r="B121" t="s">
        <v>423</v>
      </c>
      <c r="C121" t="s">
        <v>201</v>
      </c>
      <c r="D121" t="b">
        <v>0</v>
      </c>
    </row>
    <row r="122" spans="1:4" ht="15">
      <c r="A122">
        <f t="shared" si="3"/>
        <v>22</v>
      </c>
      <c r="B122" t="s">
        <v>423</v>
      </c>
      <c r="C122" t="s">
        <v>265</v>
      </c>
      <c r="D122" t="b">
        <v>0</v>
      </c>
    </row>
    <row r="123" spans="1:4" ht="15">
      <c r="A123">
        <f>IDRef</f>
        <v>22</v>
      </c>
      <c r="B123" t="s">
        <v>423</v>
      </c>
      <c r="C123" t="s">
        <v>266</v>
      </c>
      <c r="D123" t="b">
        <v>0</v>
      </c>
    </row>
  </sheetData>
  <sheetProtection selectLockedCell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D8"/>
  <sheetViews>
    <sheetView workbookViewId="0" topLeftCell="A1">
      <selection activeCell="E32" sqref="E32"/>
    </sheetView>
  </sheetViews>
  <sheetFormatPr defaultColWidth="50.421875" defaultRowHeight="15"/>
  <cols>
    <col min="1" max="1" width="5.7109375" style="0" bestFit="1" customWidth="1"/>
    <col min="2" max="2" width="6.28125" style="0" bestFit="1" customWidth="1"/>
    <col min="3" max="3" width="49.421875" style="0" bestFit="1" customWidth="1"/>
    <col min="4" max="4" width="15.00390625" style="0" bestFit="1" customWidth="1"/>
  </cols>
  <sheetData>
    <row r="1" spans="1:4" ht="15">
      <c r="A1" t="s">
        <v>125</v>
      </c>
      <c r="B1" t="s">
        <v>20</v>
      </c>
      <c r="C1" t="s">
        <v>326</v>
      </c>
      <c r="D1" t="s">
        <v>285</v>
      </c>
    </row>
    <row r="2" spans="1:4" ht="15">
      <c r="A2">
        <f aca="true" t="shared" si="0" ref="A2:A8">IDRef</f>
        <v>22</v>
      </c>
      <c r="C2" s="63" t="s">
        <v>373</v>
      </c>
      <c r="D2" t="b">
        <v>0</v>
      </c>
    </row>
    <row r="3" spans="1:4" ht="15">
      <c r="A3">
        <f t="shared" si="0"/>
        <v>22</v>
      </c>
      <c r="C3" s="63" t="s">
        <v>372</v>
      </c>
      <c r="D3" t="b">
        <v>0</v>
      </c>
    </row>
    <row r="4" spans="1:4" ht="15">
      <c r="A4">
        <f t="shared" si="0"/>
        <v>22</v>
      </c>
      <c r="C4" s="63" t="s">
        <v>374</v>
      </c>
      <c r="D4" t="b">
        <v>0</v>
      </c>
    </row>
    <row r="5" spans="1:4" ht="15">
      <c r="A5">
        <f t="shared" si="0"/>
        <v>22</v>
      </c>
      <c r="C5" s="63" t="s">
        <v>369</v>
      </c>
      <c r="D5" t="b">
        <v>0</v>
      </c>
    </row>
    <row r="6" spans="1:4" ht="15">
      <c r="A6">
        <f t="shared" si="0"/>
        <v>22</v>
      </c>
      <c r="C6" s="63" t="s">
        <v>371</v>
      </c>
      <c r="D6" t="b">
        <v>0</v>
      </c>
    </row>
    <row r="7" spans="1:4" ht="15">
      <c r="A7">
        <f t="shared" si="0"/>
        <v>22</v>
      </c>
      <c r="C7" s="63" t="s">
        <v>370</v>
      </c>
      <c r="D7" t="b">
        <v>0</v>
      </c>
    </row>
    <row r="8" spans="1:4" ht="15">
      <c r="A8">
        <f t="shared" si="0"/>
        <v>22</v>
      </c>
      <c r="C8" s="63" t="s">
        <v>375</v>
      </c>
      <c r="D8" t="b">
        <v>0</v>
      </c>
    </row>
  </sheetData>
  <sheetProtection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2:N72"/>
  <sheetViews>
    <sheetView showGridLines="0" showRowColHeaders="0" zoomScale="85" zoomScaleNormal="85" zoomScalePageLayoutView="85" workbookViewId="0" topLeftCell="A36">
      <selection activeCell="H50" sqref="H50:J50"/>
    </sheetView>
  </sheetViews>
  <sheetFormatPr defaultColWidth="0" defaultRowHeight="15"/>
  <cols>
    <col min="1" max="1" width="1.7109375" style="23" customWidth="1"/>
    <col min="2" max="2" width="3.7109375" style="23" customWidth="1"/>
    <col min="3" max="3" width="11.00390625" style="23" customWidth="1"/>
    <col min="4" max="4" width="31.00390625" style="23" customWidth="1"/>
    <col min="5" max="5" width="11.421875" style="23" customWidth="1"/>
    <col min="6" max="6" width="11.28125" style="23" customWidth="1"/>
    <col min="7" max="7" width="13.421875" style="23" customWidth="1"/>
    <col min="8" max="8" width="10.7109375" style="23" customWidth="1"/>
    <col min="9" max="9" width="9.28125" style="23" customWidth="1"/>
    <col min="10" max="10" width="4.421875" style="23" customWidth="1"/>
    <col min="11" max="11" width="12.7109375" style="23" customWidth="1"/>
    <col min="12" max="12" width="11.421875" style="23" customWidth="1"/>
    <col min="13" max="13" width="5.7109375" style="23" hidden="1" customWidth="1"/>
    <col min="14" max="14" width="3.7109375" style="23" hidden="1" customWidth="1"/>
    <col min="15" max="15" width="56.28125" style="23" customWidth="1"/>
    <col min="16" max="16384" width="11.421875" style="23" hidden="1" customWidth="1"/>
  </cols>
  <sheetData>
    <row r="2" spans="3:7" ht="66" customHeight="1">
      <c r="C2" s="24"/>
      <c r="D2" s="24"/>
      <c r="E2" s="25" t="s">
        <v>305</v>
      </c>
      <c r="F2" s="26"/>
      <c r="G2" s="24"/>
    </row>
    <row r="3" ht="22.5" customHeight="1"/>
    <row r="4" s="27" customFormat="1" ht="21" customHeight="1">
      <c r="B4" s="61" t="s">
        <v>0</v>
      </c>
    </row>
    <row r="5" ht="14.25" customHeight="1">
      <c r="K5" s="60">
        <v>41000</v>
      </c>
    </row>
    <row r="6" spans="3:13" ht="18" customHeight="1">
      <c r="C6" s="23" t="s">
        <v>1</v>
      </c>
      <c r="E6" s="75" t="s">
        <v>442</v>
      </c>
      <c r="F6" s="89"/>
      <c r="G6" s="89"/>
      <c r="H6" s="89"/>
      <c r="I6" s="89"/>
      <c r="J6" s="90"/>
      <c r="K6" s="28" t="str">
        <f>IF(M6=FALSE,"* Answer Required","Complete")</f>
        <v>Complete</v>
      </c>
      <c r="M6" s="23" t="b">
        <f>IF(E6="",FALSE,TRUE)</f>
        <v>1</v>
      </c>
    </row>
    <row r="7" spans="5:10" ht="42" customHeight="1">
      <c r="E7" s="91"/>
      <c r="F7" s="92"/>
      <c r="G7" s="92"/>
      <c r="H7" s="92"/>
      <c r="I7" s="92"/>
      <c r="J7" s="93"/>
    </row>
    <row r="8" ht="15" customHeight="1"/>
    <row r="9" spans="3:13" ht="15">
      <c r="C9" s="23" t="s">
        <v>340</v>
      </c>
      <c r="E9" s="8">
        <v>42761</v>
      </c>
      <c r="K9" s="29" t="str">
        <f>IF(M9=FALSE,"* Answer Required","Complete")</f>
        <v>Complete</v>
      </c>
      <c r="M9" s="23" t="b">
        <f>AND(isadate(E9),E9&gt;=EarliestProjectStartDate)</f>
        <v>1</v>
      </c>
    </row>
    <row r="10" ht="10.5" customHeight="1"/>
    <row r="11" ht="15">
      <c r="C11" s="23" t="s">
        <v>341</v>
      </c>
    </row>
    <row r="12" spans="4:13" ht="15">
      <c r="D12" s="23" t="s">
        <v>2</v>
      </c>
      <c r="E12" s="8">
        <v>42632</v>
      </c>
      <c r="K12" s="29" t="str">
        <f>IF(M12=FALSE,"* Answer Required","Complete")</f>
        <v>Complete</v>
      </c>
      <c r="M12" s="23" t="b">
        <f>AND(isadate(E12),E12&gt;=EarliestProjectStartDate)</f>
        <v>1</v>
      </c>
    </row>
    <row r="13" spans="4:13" ht="15">
      <c r="D13" s="23" t="s">
        <v>22</v>
      </c>
      <c r="E13" s="30" t="s">
        <v>23</v>
      </c>
      <c r="F13" s="8">
        <v>42887</v>
      </c>
      <c r="G13" s="30" t="s">
        <v>24</v>
      </c>
      <c r="H13" s="8">
        <v>43251</v>
      </c>
      <c r="K13" s="29" t="str">
        <f>IF(M13=FALSE,"* Answer Required","Complete")</f>
        <v>Complete</v>
      </c>
      <c r="M13" s="23" t="b">
        <f>AND(isadate(F13),F13&gt;=EarliestProjectStartDate,isadate(H13),H13&gt;=EarliestProjectStartDate)</f>
        <v>1</v>
      </c>
    </row>
    <row r="14" spans="4:13" ht="15">
      <c r="D14" s="23" t="s">
        <v>3</v>
      </c>
      <c r="E14" s="8">
        <v>43738</v>
      </c>
      <c r="K14" s="29" t="str">
        <f>IF(M14=FALSE,"* Answer Required","Complete")</f>
        <v>Complete</v>
      </c>
      <c r="M14" s="23" t="b">
        <f>AND(isadate(E14),E14&gt;=EarliestProjectStartDate)</f>
        <v>1</v>
      </c>
    </row>
    <row r="15" ht="10.05" customHeight="1"/>
    <row r="16" spans="3:13" ht="15">
      <c r="C16" s="23" t="s">
        <v>4</v>
      </c>
      <c r="M16" s="31"/>
    </row>
    <row r="17" spans="4:13" ht="15">
      <c r="D17" s="23" t="s">
        <v>5</v>
      </c>
      <c r="E17" s="9" t="s">
        <v>296</v>
      </c>
      <c r="G17" s="32" t="b">
        <v>1</v>
      </c>
      <c r="K17" s="29" t="str">
        <f>IF(M17=FALSE,"* Answer Required","Complete")</f>
        <v>Complete</v>
      </c>
      <c r="M17" s="31" t="b">
        <f>IF(E17="",FALSE,TRUE)</f>
        <v>1</v>
      </c>
    </row>
    <row r="18" spans="4:13" ht="15">
      <c r="D18" s="23" t="s">
        <v>6</v>
      </c>
      <c r="E18" s="81" t="s">
        <v>426</v>
      </c>
      <c r="F18" s="82"/>
      <c r="G18" s="83"/>
      <c r="K18" s="29" t="str">
        <f>IF(M18=FALSE,"* Answer Required","Complete")</f>
        <v>Complete</v>
      </c>
      <c r="M18" s="31" t="b">
        <f>IF(E18="",FALSE,TRUE)</f>
        <v>1</v>
      </c>
    </row>
    <row r="19" spans="4:13" ht="15">
      <c r="D19" s="23" t="s">
        <v>7</v>
      </c>
      <c r="E19" s="81" t="s">
        <v>427</v>
      </c>
      <c r="F19" s="82"/>
      <c r="G19" s="83"/>
      <c r="K19" s="29" t="str">
        <f>IF(M19=FALSE,"* Answer Required","Complete")</f>
        <v>Complete</v>
      </c>
      <c r="M19" s="31" t="b">
        <f>IF(E19="",FALSE,TRUE)</f>
        <v>1</v>
      </c>
    </row>
    <row r="20" spans="4:13" ht="15">
      <c r="D20" s="23" t="s">
        <v>8</v>
      </c>
      <c r="E20" s="81" t="s">
        <v>430</v>
      </c>
      <c r="F20" s="82"/>
      <c r="G20" s="83"/>
      <c r="K20" s="29" t="str">
        <f>IF(M20=FALSE,"* Answer Required","Complete")</f>
        <v>Complete</v>
      </c>
      <c r="M20" s="31" t="b">
        <f>IF(E20="",FALSE,TRUE)</f>
        <v>1</v>
      </c>
    </row>
    <row r="21" spans="4:13" ht="15">
      <c r="D21" s="98" t="s">
        <v>9</v>
      </c>
      <c r="E21" s="75" t="s">
        <v>429</v>
      </c>
      <c r="F21" s="76"/>
      <c r="G21" s="77"/>
      <c r="K21" s="29" t="str">
        <f>IF(M21=FALSE,"* Answer Required","Complete")</f>
        <v>Complete</v>
      </c>
      <c r="M21" s="31" t="b">
        <f>IF(E21="",FALSE,TRUE)</f>
        <v>1</v>
      </c>
    </row>
    <row r="22" spans="4:7" ht="15">
      <c r="D22" s="98"/>
      <c r="E22" s="78"/>
      <c r="F22" s="79"/>
      <c r="G22" s="80"/>
    </row>
    <row r="23" spans="4:13" ht="15">
      <c r="D23" s="23" t="s">
        <v>10</v>
      </c>
      <c r="E23" s="81" t="s">
        <v>436</v>
      </c>
      <c r="F23" s="82"/>
      <c r="G23" s="83"/>
      <c r="K23" s="29" t="str">
        <f>IF(M23=FALSE,"* Answer Required","Complete")</f>
        <v>Complete</v>
      </c>
      <c r="M23" s="31" t="b">
        <f>IF(E23="",FALSE,TRUE)</f>
        <v>1</v>
      </c>
    </row>
    <row r="24" spans="4:13" ht="13.8">
      <c r="D24" s="23" t="s">
        <v>11</v>
      </c>
      <c r="E24" s="94" t="s">
        <v>431</v>
      </c>
      <c r="F24" s="95"/>
      <c r="G24" s="96"/>
      <c r="K24" s="29" t="str">
        <f>IF(M24=FALSE,"* Answer Required","Complete")</f>
        <v>Complete</v>
      </c>
      <c r="M24" s="31" t="b">
        <f>IF(E24="",FALSE,TRUE)</f>
        <v>1</v>
      </c>
    </row>
    <row r="25" ht="10.05" customHeight="1"/>
    <row r="26" ht="12.75">
      <c r="C26" s="23" t="s">
        <v>12</v>
      </c>
    </row>
    <row r="27" ht="12.75">
      <c r="B27" s="33">
        <v>19</v>
      </c>
    </row>
    <row r="28" ht="18" customHeight="1"/>
    <row r="29" spans="3:13" ht="15" customHeight="1">
      <c r="C29" s="23" t="s">
        <v>399</v>
      </c>
      <c r="E29" s="34"/>
      <c r="K29" s="29" t="str">
        <f>IF(M29=FALSE,"* Answer Required","Complete")</f>
        <v>Complete</v>
      </c>
      <c r="M29" s="31" t="b">
        <f>IF(StudentApplication="",FALSE,TRUE)</f>
        <v>1</v>
      </c>
    </row>
    <row r="30" spans="11:13" ht="11.25" customHeight="1">
      <c r="K30" s="29"/>
      <c r="M30" s="31"/>
    </row>
    <row r="31" spans="4:5" ht="14.25" customHeight="1">
      <c r="D31" s="23" t="s">
        <v>143</v>
      </c>
      <c r="E31" s="35"/>
    </row>
    <row r="32" spans="4:13" ht="24" customHeight="1">
      <c r="D32" s="23" t="s">
        <v>5</v>
      </c>
      <c r="E32" s="9" t="s">
        <v>298</v>
      </c>
      <c r="G32" s="32" t="b">
        <v>1</v>
      </c>
      <c r="K32" s="29" t="str">
        <f>IF(M32=FALSE,"* Answer Required","Complete")</f>
        <v>Complete</v>
      </c>
      <c r="M32" s="23" t="b">
        <f>IF(AND(StudentApplication="Yes",E32=""),FALSE,TRUE)</f>
        <v>1</v>
      </c>
    </row>
    <row r="33" spans="4:13" ht="28.5" customHeight="1">
      <c r="D33" s="23" t="s">
        <v>6</v>
      </c>
      <c r="E33" s="81" t="s">
        <v>432</v>
      </c>
      <c r="F33" s="82"/>
      <c r="G33" s="83"/>
      <c r="K33" s="29" t="str">
        <f aca="true" t="shared" si="0" ref="K33:K39">IF(M33=FALSE,"* Answer Required","Complete")</f>
        <v>Complete</v>
      </c>
      <c r="M33" s="23" t="b">
        <f>IF(AND(StudentApplication="Yes",E33=""),FALSE,TRUE)</f>
        <v>1</v>
      </c>
    </row>
    <row r="34" spans="4:13" ht="16.5" customHeight="1">
      <c r="D34" s="23" t="s">
        <v>7</v>
      </c>
      <c r="E34" s="81" t="s">
        <v>441</v>
      </c>
      <c r="F34" s="82"/>
      <c r="G34" s="83"/>
      <c r="K34" s="29" t="str">
        <f t="shared" si="0"/>
        <v>Complete</v>
      </c>
      <c r="M34" s="23" t="b">
        <f>IF(AND(StudentApplication="Yes",E34=""),FALSE,TRUE)</f>
        <v>1</v>
      </c>
    </row>
    <row r="35" spans="4:13" ht="17.25" customHeight="1">
      <c r="D35" s="23" t="s">
        <v>8</v>
      </c>
      <c r="E35" s="81" t="s">
        <v>428</v>
      </c>
      <c r="F35" s="82"/>
      <c r="G35" s="83"/>
      <c r="K35" s="29" t="str">
        <f t="shared" si="0"/>
        <v>Complete</v>
      </c>
      <c r="M35" s="23" t="b">
        <f>IF(AND(StudentApplication="Yes",E35=""),FALSE,TRUE)</f>
        <v>1</v>
      </c>
    </row>
    <row r="36" spans="4:13" ht="18" customHeight="1">
      <c r="D36" s="98" t="s">
        <v>9</v>
      </c>
      <c r="E36" s="75" t="s">
        <v>433</v>
      </c>
      <c r="F36" s="76"/>
      <c r="G36" s="77"/>
      <c r="K36" s="29" t="str">
        <f t="shared" si="0"/>
        <v>Complete</v>
      </c>
      <c r="M36" s="23" t="b">
        <f>IF(AND(StudentApplication="Yes",E36=""),FALSE,TRUE)</f>
        <v>1</v>
      </c>
    </row>
    <row r="37" spans="4:11" ht="16.5" customHeight="1">
      <c r="D37" s="98"/>
      <c r="E37" s="78"/>
      <c r="F37" s="79"/>
      <c r="G37" s="80"/>
      <c r="K37" s="29"/>
    </row>
    <row r="38" spans="4:13" ht="20.25" customHeight="1">
      <c r="D38" s="23" t="s">
        <v>10</v>
      </c>
      <c r="E38" s="81" t="s">
        <v>434</v>
      </c>
      <c r="F38" s="82"/>
      <c r="G38" s="83"/>
      <c r="K38" s="29" t="str">
        <f t="shared" si="0"/>
        <v>Complete</v>
      </c>
      <c r="M38" s="23" t="b">
        <f>IF(AND(StudentApplication="Yes",E38=""),FALSE,TRUE)</f>
        <v>1</v>
      </c>
    </row>
    <row r="39" spans="4:13" ht="18" customHeight="1">
      <c r="D39" s="23" t="s">
        <v>11</v>
      </c>
      <c r="E39" s="84" t="s">
        <v>435</v>
      </c>
      <c r="F39" s="82"/>
      <c r="G39" s="83"/>
      <c r="K39" s="29" t="str">
        <f t="shared" si="0"/>
        <v>Complete</v>
      </c>
      <c r="M39" s="23" t="b">
        <f>IF(AND(StudentApplication="Yes",E39=""),FALSE,TRUE)</f>
        <v>1</v>
      </c>
    </row>
    <row r="40" ht="9" customHeight="1"/>
    <row r="41" spans="3:13" ht="15" customHeight="1">
      <c r="C41" s="74" t="s">
        <v>409</v>
      </c>
      <c r="D41" s="74"/>
      <c r="E41" s="34"/>
      <c r="K41" s="29" t="str">
        <f>IF(M41=FALSE,"* Answer Required","Complete")</f>
        <v>Complete</v>
      </c>
      <c r="M41" s="31" t="b">
        <f>IF(ChartershipExemplar="",FALSE,TRUE)</f>
        <v>1</v>
      </c>
    </row>
    <row r="42" spans="3:4" ht="25.5" customHeight="1">
      <c r="C42" s="74"/>
      <c r="D42" s="74"/>
    </row>
    <row r="43" ht="11.25" customHeight="1">
      <c r="E43" s="35"/>
    </row>
    <row r="44" ht="15">
      <c r="C44" s="23" t="s">
        <v>28</v>
      </c>
    </row>
    <row r="45" spans="4:13" s="36" customFormat="1" ht="12.75">
      <c r="D45" s="36" t="s">
        <v>13</v>
      </c>
      <c r="E45" s="37"/>
      <c r="G45" s="30" t="s">
        <v>40</v>
      </c>
      <c r="H45" s="71"/>
      <c r="I45" s="72"/>
      <c r="J45" s="73"/>
      <c r="M45" s="36" t="b">
        <f>IF(AND(SupportedByNomsHq=TRUE,H45=""),FALSE,TRUE)</f>
        <v>1</v>
      </c>
    </row>
    <row r="46" spans="4:13" s="36" customFormat="1" ht="14.25" customHeight="1">
      <c r="D46" s="36" t="s">
        <v>400</v>
      </c>
      <c r="E46" s="37"/>
      <c r="G46" s="30" t="s">
        <v>40</v>
      </c>
      <c r="H46" s="71"/>
      <c r="I46" s="72"/>
      <c r="J46" s="73"/>
      <c r="M46" s="36" t="b">
        <f>IF(AND(SupportedByProbationTrust=TRUE,H46=""),FALSE,TRUE)</f>
        <v>1</v>
      </c>
    </row>
    <row r="47" spans="4:13" ht="12.75">
      <c r="D47" s="23" t="s">
        <v>14</v>
      </c>
      <c r="E47" s="34"/>
      <c r="G47" s="30" t="s">
        <v>40</v>
      </c>
      <c r="H47" s="71"/>
      <c r="I47" s="72"/>
      <c r="J47" s="73"/>
      <c r="M47" s="36" t="b">
        <f>IF(AND(SupportedByPrivateSectorPrison=TRUE,H47=""),FALSE,TRUE)</f>
        <v>1</v>
      </c>
    </row>
    <row r="48" spans="4:13" ht="12.75">
      <c r="D48" s="23" t="s">
        <v>15</v>
      </c>
      <c r="E48" s="34"/>
      <c r="G48" s="30" t="s">
        <v>40</v>
      </c>
      <c r="H48" s="71"/>
      <c r="I48" s="72"/>
      <c r="J48" s="73"/>
      <c r="M48" s="36" t="b">
        <f>IF(AND(SupportedByMoj=TRUE,H48=""),FALSE,TRUE)</f>
        <v>1</v>
      </c>
    </row>
    <row r="49" spans="4:14" ht="12.75">
      <c r="D49" s="23" t="s">
        <v>16</v>
      </c>
      <c r="E49" s="34"/>
      <c r="G49" s="30" t="s">
        <v>45</v>
      </c>
      <c r="H49" s="71"/>
      <c r="I49" s="72"/>
      <c r="J49" s="73"/>
      <c r="M49" s="36" t="b">
        <f>IF(AND(SupportedByOthGovDep=TRUE,H49=""),FALSE,TRUE)</f>
        <v>1</v>
      </c>
      <c r="N49" s="23" t="s">
        <v>358</v>
      </c>
    </row>
    <row r="50" spans="4:14" ht="12.75">
      <c r="D50" s="23" t="s">
        <v>115</v>
      </c>
      <c r="E50" s="34"/>
      <c r="G50" s="30" t="s">
        <v>45</v>
      </c>
      <c r="H50" s="71"/>
      <c r="I50" s="72"/>
      <c r="J50" s="73"/>
      <c r="K50" s="29" t="str">
        <f>IF(OR(M45=FALSE,M46=FALSE,M47=FALSE,M48=FALSE,M49=FALSE,M50=FALSE),"* Answer Required","Complete")</f>
        <v>* Answer Required</v>
      </c>
      <c r="M50" s="36" t="b">
        <f>IF(AND(SupportedByOther=TRUE,H50=""),FALSE,TRUE)</f>
        <v>0</v>
      </c>
      <c r="N50" s="23" t="b">
        <f>IF(AND(SupportedByNomsHq=FALSE,SupportedByProbationTrust=FALSE,SupportedByPrivateSectorPrison=FALSE,SupportedByMoj=FALSE,SupportedByOthGovDep=FALSE,SupportedByOther=FALSE),TRUE,FALSE)</f>
        <v>0</v>
      </c>
    </row>
    <row r="51" ht="10.05" customHeight="1"/>
    <row r="52" ht="15">
      <c r="C52" s="23" t="s">
        <v>18</v>
      </c>
    </row>
    <row r="53" spans="4:13" ht="12.75">
      <c r="D53" s="23" t="s">
        <v>13</v>
      </c>
      <c r="E53" s="37"/>
      <c r="G53" s="23" t="s">
        <v>424</v>
      </c>
      <c r="H53" s="88">
        <v>42000</v>
      </c>
      <c r="I53" s="72"/>
      <c r="J53" s="73"/>
      <c r="M53" s="23" t="b">
        <f>IF(AND(FundedByNomsHq=TRUE,H53=""),FALSE,TRUE)</f>
        <v>1</v>
      </c>
    </row>
    <row r="54" spans="4:10" ht="14.25" customHeight="1">
      <c r="D54" s="36" t="s">
        <v>400</v>
      </c>
      <c r="E54" s="37"/>
      <c r="H54" s="85"/>
      <c r="I54" s="85"/>
      <c r="J54" s="85"/>
    </row>
    <row r="55" spans="4:10" ht="12.75">
      <c r="D55" s="23" t="s">
        <v>14</v>
      </c>
      <c r="E55" s="34"/>
      <c r="H55" s="86"/>
      <c r="I55" s="86"/>
      <c r="J55" s="86"/>
    </row>
    <row r="56" spans="4:10" ht="12.75">
      <c r="D56" s="23" t="s">
        <v>15</v>
      </c>
      <c r="E56" s="34"/>
      <c r="H56" s="87"/>
      <c r="I56" s="87"/>
      <c r="J56" s="87"/>
    </row>
    <row r="57" spans="4:14" ht="12.75">
      <c r="D57" s="23" t="s">
        <v>16</v>
      </c>
      <c r="E57" s="34"/>
      <c r="G57" s="23" t="s">
        <v>17</v>
      </c>
      <c r="H57" s="71"/>
      <c r="I57" s="72"/>
      <c r="J57" s="73"/>
      <c r="M57" s="23" t="b">
        <f>IF(AND(FundedByOthGovDep=TRUE,H57=""),FALSE,TRUE)</f>
        <v>1</v>
      </c>
      <c r="N57" s="23" t="s">
        <v>358</v>
      </c>
    </row>
    <row r="58" spans="4:14" ht="12.75">
      <c r="D58" s="23" t="s">
        <v>115</v>
      </c>
      <c r="E58" s="34"/>
      <c r="G58" s="23" t="s">
        <v>17</v>
      </c>
      <c r="H58" s="71" t="s">
        <v>447</v>
      </c>
      <c r="I58" s="72"/>
      <c r="J58" s="73"/>
      <c r="K58" s="29" t="str">
        <f>IF(OR(M53=FALSE,M57=FALSE,M58=FALSE),"* Answer Required","Complete")</f>
        <v>Complete</v>
      </c>
      <c r="M58" s="23" t="b">
        <f>IF(AND(FundedByOther=TRUE,H58=""),FALSE,TRUE)</f>
        <v>1</v>
      </c>
      <c r="N58" s="23" t="b">
        <f>IF(AND(FundedByNomsHq=FALSE,FundedByProbationTrust=FALSE,FundedByPrivateSectorPrison=FALSE,FundedByMoj=FALSE,FundedByOthGovDep=FALSE,FundedByOther=FALSE),TRUE,FALSE)</f>
        <v>0</v>
      </c>
    </row>
    <row r="59" ht="10.05" customHeight="1"/>
    <row r="60" ht="15">
      <c r="C60" s="23" t="s">
        <v>19</v>
      </c>
    </row>
    <row r="61" spans="4:11" ht="15">
      <c r="D61" s="23" t="s">
        <v>6</v>
      </c>
      <c r="E61" s="81"/>
      <c r="F61" s="82"/>
      <c r="G61" s="83"/>
      <c r="K61" s="29"/>
    </row>
    <row r="62" spans="4:11" ht="15">
      <c r="D62" s="23" t="s">
        <v>7</v>
      </c>
      <c r="E62" s="81"/>
      <c r="F62" s="82"/>
      <c r="G62" s="83"/>
      <c r="K62" s="29"/>
    </row>
    <row r="63" spans="4:11" ht="15">
      <c r="D63" s="23" t="s">
        <v>21</v>
      </c>
      <c r="E63" s="99"/>
      <c r="F63" s="100"/>
      <c r="G63" s="101"/>
      <c r="K63" s="29"/>
    </row>
    <row r="64" spans="4:11" ht="15">
      <c r="D64" s="23" t="s">
        <v>20</v>
      </c>
      <c r="E64" s="99"/>
      <c r="F64" s="100"/>
      <c r="G64" s="101"/>
      <c r="K64" s="29"/>
    </row>
    <row r="65" spans="4:11" ht="15">
      <c r="D65" s="23" t="s">
        <v>10</v>
      </c>
      <c r="E65" s="81"/>
      <c r="F65" s="82"/>
      <c r="G65" s="83"/>
      <c r="K65" s="29"/>
    </row>
    <row r="66" spans="4:11" ht="13.8">
      <c r="D66" s="23" t="s">
        <v>11</v>
      </c>
      <c r="E66" s="84"/>
      <c r="F66" s="82"/>
      <c r="G66" s="83"/>
      <c r="K66" s="29"/>
    </row>
    <row r="68" spans="3:13" ht="15">
      <c r="C68" s="23" t="s">
        <v>66</v>
      </c>
      <c r="E68" s="81" t="s">
        <v>65</v>
      </c>
      <c r="F68" s="82"/>
      <c r="G68" s="82"/>
      <c r="H68" s="83"/>
      <c r="K68" s="29" t="str">
        <f>IF(M68=FALSE,"* Answer Required","Complete")</f>
        <v>Complete</v>
      </c>
      <c r="M68" s="23" t="b">
        <f>IF(E68="",FALSE,TRUE)</f>
        <v>1</v>
      </c>
    </row>
    <row r="70" spans="11:13" ht="39.6">
      <c r="K70" s="45" t="s">
        <v>317</v>
      </c>
      <c r="L70" s="55">
        <f>COUNTIF(M:M,FALSE)</f>
        <v>1</v>
      </c>
      <c r="M70" s="24"/>
    </row>
    <row r="71" ht="13.8">
      <c r="F71" s="46"/>
    </row>
    <row r="72" spans="3:11" ht="13.8">
      <c r="C72" s="97"/>
      <c r="D72" s="97"/>
      <c r="I72" s="97" t="s">
        <v>345</v>
      </c>
      <c r="J72" s="97"/>
      <c r="K72" s="97"/>
    </row>
  </sheetData>
  <sheetProtection algorithmName="SHA-512" hashValue="QTxpwcFlnCCEg+fvIED95K7Dbk7gclsZm8Cc+vatpm3jcnMQYa3i5hY024qX7PuPc+7NkuXijyumgA1RkbAybg==" saltValue="KVz47ZKPf/toydi5WvF0cw==" spinCount="100000" sheet="1" objects="1" scenarios="1" selectLockedCells="1"/>
  <mergeCells count="37">
    <mergeCell ref="E33:G33"/>
    <mergeCell ref="I72:K72"/>
    <mergeCell ref="C72:D72"/>
    <mergeCell ref="D21:D22"/>
    <mergeCell ref="E64:G64"/>
    <mergeCell ref="E63:G63"/>
    <mergeCell ref="E34:G34"/>
    <mergeCell ref="E35:G35"/>
    <mergeCell ref="D36:D37"/>
    <mergeCell ref="E68:H68"/>
    <mergeCell ref="E65:G65"/>
    <mergeCell ref="E66:G66"/>
    <mergeCell ref="H57:J57"/>
    <mergeCell ref="H58:J58"/>
    <mergeCell ref="E61:G61"/>
    <mergeCell ref="E62:G62"/>
    <mergeCell ref="E6:J7"/>
    <mergeCell ref="E18:G18"/>
    <mergeCell ref="E19:G19"/>
    <mergeCell ref="E24:G24"/>
    <mergeCell ref="E20:G20"/>
    <mergeCell ref="E21:G22"/>
    <mergeCell ref="E23:G23"/>
    <mergeCell ref="H54:J54"/>
    <mergeCell ref="H50:J50"/>
    <mergeCell ref="H55:J55"/>
    <mergeCell ref="H56:J56"/>
    <mergeCell ref="H53:J53"/>
    <mergeCell ref="H49:J49"/>
    <mergeCell ref="H47:J47"/>
    <mergeCell ref="H48:J48"/>
    <mergeCell ref="C41:D42"/>
    <mergeCell ref="E36:G37"/>
    <mergeCell ref="E38:G38"/>
    <mergeCell ref="E39:G39"/>
    <mergeCell ref="H45:J45"/>
    <mergeCell ref="H46:J46"/>
  </mergeCells>
  <conditionalFormatting sqref="K50">
    <cfRule type="expression" priority="1" dxfId="0" stopIfTrue="1">
      <formula>N50 = TRUE</formula>
    </cfRule>
  </conditionalFormatting>
  <conditionalFormatting sqref="K58">
    <cfRule type="expression" priority="2" dxfId="0" stopIfTrue="1">
      <formula>N58=TRUE</formula>
    </cfRule>
  </conditionalFormatting>
  <dataValidations count="4">
    <dataValidation type="list" allowBlank="1" showInputMessage="1" showErrorMessage="1" sqref="E63:G63">
      <formula1>IF(E64="",DirectorateList,INDEX(DirectorateColumn,MATCH(E64,GroupColumn,0)))</formula1>
    </dataValidation>
    <dataValidation type="list" allowBlank="1" showInputMessage="1" showErrorMessage="1" sqref="E64:G64">
      <formula1>OFFSET(DirectorateStart,MATCH(E63,DirectorateColumn,0)-1,1,COUNTIF(DirectorateColumn,E63),1)</formula1>
    </dataValidation>
    <dataValidation type="list" allowBlank="1" showInputMessage="1" showErrorMessage="1" sqref="E68">
      <formula1>NomsBusinessPriority</formula1>
    </dataValidation>
    <dataValidation type="list" allowBlank="1" showInputMessage="1" showErrorMessage="1" sqref="E32 E17">
      <formula1>Titles</formula1>
    </dataValidation>
  </dataValidations>
  <hyperlinks>
    <hyperlink ref="I72" location="'Cover Sheet'!A1" display="Go to Previous Section"/>
    <hyperlink ref="I72:K72" location="'S2 - Aims &amp; Objectives'!B4" tooltip="Go to Next Section" display="Go to Next Section"/>
  </hyperlinks>
  <printOptions/>
  <pageMargins left="0.25" right="0.25" top="0.75" bottom="0.75" header="0.3" footer="0.3"/>
  <pageSetup fitToHeight="0" fitToWidth="1" horizontalDpi="600" verticalDpi="600" orientation="portrait" paperSize="9" scale="93" r:id="rId2"/>
  <headerFooter alignWithMargins="0">
    <oddFooter>&amp;CPage &amp;P of &amp;N</oddFooter>
  </headerFooter>
  <rowBreaks count="1" manualBreakCount="1">
    <brk id="43" max="16383" man="1"/>
  </row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A1:D22"/>
  <sheetViews>
    <sheetView workbookViewId="0" topLeftCell="A1">
      <selection activeCell="D2" sqref="D2:D22"/>
    </sheetView>
  </sheetViews>
  <sheetFormatPr defaultColWidth="124.28125" defaultRowHeight="15"/>
  <cols>
    <col min="1" max="1" width="5.7109375" style="0" bestFit="1" customWidth="1"/>
    <col min="2" max="2" width="6.28125" style="0" bestFit="1" customWidth="1"/>
    <col min="3" max="3" width="59.28125" style="0" bestFit="1" customWidth="1"/>
    <col min="4" max="4" width="15.00390625" style="0" bestFit="1" customWidth="1"/>
  </cols>
  <sheetData>
    <row r="1" spans="1:4" ht="15">
      <c r="A1" t="s">
        <v>125</v>
      </c>
      <c r="B1" t="s">
        <v>20</v>
      </c>
      <c r="C1" t="s">
        <v>326</v>
      </c>
      <c r="D1" t="s">
        <v>285</v>
      </c>
    </row>
    <row r="2" spans="1:4" ht="15">
      <c r="A2">
        <f aca="true" t="shared" si="0" ref="A2:A22">IDRef</f>
        <v>22</v>
      </c>
      <c r="C2" s="63" t="s">
        <v>390</v>
      </c>
      <c r="D2" t="b">
        <v>0</v>
      </c>
    </row>
    <row r="3" spans="1:4" ht="15">
      <c r="A3">
        <f t="shared" si="0"/>
        <v>22</v>
      </c>
      <c r="C3" s="63" t="s">
        <v>393</v>
      </c>
      <c r="D3" t="b">
        <v>0</v>
      </c>
    </row>
    <row r="4" spans="1:4" ht="15">
      <c r="A4">
        <f t="shared" si="0"/>
        <v>22</v>
      </c>
      <c r="C4" s="63" t="s">
        <v>384</v>
      </c>
      <c r="D4" t="b">
        <v>0</v>
      </c>
    </row>
    <row r="5" spans="1:4" ht="15">
      <c r="A5">
        <f t="shared" si="0"/>
        <v>22</v>
      </c>
      <c r="C5" s="63" t="s">
        <v>387</v>
      </c>
      <c r="D5" t="b">
        <v>0</v>
      </c>
    </row>
    <row r="6" spans="1:4" ht="15">
      <c r="A6">
        <f t="shared" si="0"/>
        <v>22</v>
      </c>
      <c r="C6" s="63" t="s">
        <v>392</v>
      </c>
      <c r="D6" t="b">
        <v>0</v>
      </c>
    </row>
    <row r="7" spans="1:4" ht="15">
      <c r="A7">
        <f t="shared" si="0"/>
        <v>22</v>
      </c>
      <c r="C7" s="63" t="s">
        <v>377</v>
      </c>
      <c r="D7" t="b">
        <v>0</v>
      </c>
    </row>
    <row r="8" spans="1:4" ht="15">
      <c r="A8">
        <f t="shared" si="0"/>
        <v>22</v>
      </c>
      <c r="C8" s="63" t="s">
        <v>391</v>
      </c>
      <c r="D8" t="b">
        <v>0</v>
      </c>
    </row>
    <row r="9" spans="1:4" ht="15">
      <c r="A9">
        <f t="shared" si="0"/>
        <v>22</v>
      </c>
      <c r="C9" s="63" t="s">
        <v>378</v>
      </c>
      <c r="D9" t="b">
        <v>0</v>
      </c>
    </row>
    <row r="10" spans="1:4" ht="15">
      <c r="A10">
        <f t="shared" si="0"/>
        <v>22</v>
      </c>
      <c r="C10" s="63" t="s">
        <v>394</v>
      </c>
      <c r="D10" t="b">
        <v>0</v>
      </c>
    </row>
    <row r="11" spans="1:4" ht="15">
      <c r="A11">
        <f t="shared" si="0"/>
        <v>22</v>
      </c>
      <c r="C11" s="63" t="s">
        <v>395</v>
      </c>
      <c r="D11" t="b">
        <v>0</v>
      </c>
    </row>
    <row r="12" spans="1:4" ht="15">
      <c r="A12">
        <f t="shared" si="0"/>
        <v>22</v>
      </c>
      <c r="C12" s="63" t="s">
        <v>376</v>
      </c>
      <c r="D12" t="b">
        <v>0</v>
      </c>
    </row>
    <row r="13" spans="1:4" ht="15">
      <c r="A13">
        <f t="shared" si="0"/>
        <v>22</v>
      </c>
      <c r="C13" s="63" t="s">
        <v>379</v>
      </c>
      <c r="D13" t="b">
        <v>0</v>
      </c>
    </row>
    <row r="14" spans="1:4" ht="15">
      <c r="A14">
        <f t="shared" si="0"/>
        <v>22</v>
      </c>
      <c r="C14" s="63" t="s">
        <v>385</v>
      </c>
      <c r="D14" t="b">
        <v>0</v>
      </c>
    </row>
    <row r="15" spans="1:4" ht="15">
      <c r="A15">
        <f t="shared" si="0"/>
        <v>22</v>
      </c>
      <c r="C15" s="63" t="s">
        <v>381</v>
      </c>
      <c r="D15" t="b">
        <v>0</v>
      </c>
    </row>
    <row r="16" spans="1:4" ht="15">
      <c r="A16">
        <f t="shared" si="0"/>
        <v>22</v>
      </c>
      <c r="C16" s="63" t="s">
        <v>388</v>
      </c>
      <c r="D16" t="b">
        <v>0</v>
      </c>
    </row>
    <row r="17" spans="1:4" ht="15">
      <c r="A17">
        <f t="shared" si="0"/>
        <v>22</v>
      </c>
      <c r="C17" s="63" t="s">
        <v>389</v>
      </c>
      <c r="D17" t="b">
        <v>0</v>
      </c>
    </row>
    <row r="18" spans="1:4" ht="15">
      <c r="A18">
        <f t="shared" si="0"/>
        <v>22</v>
      </c>
      <c r="C18" s="63" t="s">
        <v>382</v>
      </c>
      <c r="D18" t="b">
        <v>0</v>
      </c>
    </row>
    <row r="19" spans="1:4" ht="15">
      <c r="A19">
        <f t="shared" si="0"/>
        <v>22</v>
      </c>
      <c r="C19" s="63" t="s">
        <v>380</v>
      </c>
      <c r="D19" t="b">
        <v>0</v>
      </c>
    </row>
    <row r="20" spans="1:4" ht="15">
      <c r="A20">
        <f t="shared" si="0"/>
        <v>22</v>
      </c>
      <c r="C20" s="63" t="s">
        <v>383</v>
      </c>
      <c r="D20" t="b">
        <v>0</v>
      </c>
    </row>
    <row r="21" spans="1:4" ht="15">
      <c r="A21">
        <f t="shared" si="0"/>
        <v>22</v>
      </c>
      <c r="C21" s="63" t="s">
        <v>396</v>
      </c>
      <c r="D21" t="b">
        <v>0</v>
      </c>
    </row>
    <row r="22" spans="1:4" ht="15">
      <c r="A22">
        <f t="shared" si="0"/>
        <v>22</v>
      </c>
      <c r="C22" s="63" t="s">
        <v>386</v>
      </c>
      <c r="D22" t="b">
        <v>0</v>
      </c>
    </row>
  </sheetData>
  <sheetProtection selectLockedCell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D2"/>
  <sheetViews>
    <sheetView workbookViewId="0" topLeftCell="A1">
      <selection activeCell="D2" sqref="D2"/>
    </sheetView>
  </sheetViews>
  <sheetFormatPr defaultColWidth="8.7109375" defaultRowHeight="15"/>
  <cols>
    <col min="4" max="4" width="10.28125" style="0" bestFit="1" customWidth="1"/>
  </cols>
  <sheetData>
    <row r="1" spans="1:4" ht="15">
      <c r="A1" t="s">
        <v>125</v>
      </c>
      <c r="B1" t="s">
        <v>359</v>
      </c>
      <c r="C1" t="s">
        <v>6</v>
      </c>
      <c r="D1" t="s">
        <v>360</v>
      </c>
    </row>
    <row r="2" spans="1:4" ht="15">
      <c r="A2">
        <f>IDRef</f>
        <v>22</v>
      </c>
      <c r="B2" t="b">
        <v>1</v>
      </c>
      <c r="C2" t="str">
        <f>IF(ISBLANK(AgreeName),"",AgreeName)</f>
        <v>Madeleine Hughes</v>
      </c>
      <c r="D2" s="3">
        <f>IF(ISBLANK(AgreeDate),"",AgreeDate)</f>
        <v>42761</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dimension ref="A1:I37"/>
  <sheetViews>
    <sheetView workbookViewId="0" topLeftCell="D1">
      <selection activeCell="E15" sqref="E15"/>
    </sheetView>
  </sheetViews>
  <sheetFormatPr defaultColWidth="8.7109375" defaultRowHeight="15"/>
  <cols>
    <col min="1" max="1" width="44.421875" style="0" bestFit="1" customWidth="1"/>
    <col min="3" max="3" width="45.7109375" style="0" bestFit="1" customWidth="1"/>
    <col min="4" max="4" width="55.421875" style="0" bestFit="1" customWidth="1"/>
    <col min="5" max="5" width="45.7109375" style="0" bestFit="1" customWidth="1"/>
    <col min="9" max="9" width="10.7109375" style="0" customWidth="1"/>
    <col min="10" max="10" width="15.00390625" style="0" customWidth="1"/>
  </cols>
  <sheetData>
    <row r="1" spans="1:9" ht="15">
      <c r="A1" s="4" t="s">
        <v>62</v>
      </c>
      <c r="C1" s="5" t="s">
        <v>21</v>
      </c>
      <c r="D1" s="5" t="s">
        <v>20</v>
      </c>
      <c r="E1" s="5" t="s">
        <v>73</v>
      </c>
      <c r="G1" s="5" t="s">
        <v>158</v>
      </c>
      <c r="I1" t="s">
        <v>293</v>
      </c>
    </row>
    <row r="2" spans="1:9" ht="15">
      <c r="A2" s="4" t="s">
        <v>63</v>
      </c>
      <c r="C2" t="s">
        <v>74</v>
      </c>
      <c r="D2" t="s">
        <v>75</v>
      </c>
      <c r="E2" t="s">
        <v>74</v>
      </c>
      <c r="G2" s="6" t="s">
        <v>159</v>
      </c>
      <c r="I2" t="s">
        <v>294</v>
      </c>
    </row>
    <row r="3" spans="1:9" ht="15">
      <c r="A3" s="4" t="s">
        <v>64</v>
      </c>
      <c r="C3" t="s">
        <v>74</v>
      </c>
      <c r="D3" t="s">
        <v>76</v>
      </c>
      <c r="E3" t="s">
        <v>77</v>
      </c>
      <c r="I3" t="s">
        <v>295</v>
      </c>
    </row>
    <row r="4" spans="1:9" ht="15">
      <c r="A4" s="4" t="s">
        <v>65</v>
      </c>
      <c r="C4" t="s">
        <v>77</v>
      </c>
      <c r="D4" t="s">
        <v>78</v>
      </c>
      <c r="E4" t="s">
        <v>357</v>
      </c>
      <c r="I4" t="s">
        <v>296</v>
      </c>
    </row>
    <row r="5" spans="3:9" ht="15">
      <c r="C5" t="s">
        <v>77</v>
      </c>
      <c r="D5" t="s">
        <v>79</v>
      </c>
      <c r="E5" t="s">
        <v>80</v>
      </c>
      <c r="I5" t="s">
        <v>297</v>
      </c>
    </row>
    <row r="6" spans="3:9" ht="15">
      <c r="C6" t="s">
        <v>77</v>
      </c>
      <c r="D6" t="s">
        <v>81</v>
      </c>
      <c r="E6" t="s">
        <v>82</v>
      </c>
      <c r="I6" t="s">
        <v>298</v>
      </c>
    </row>
    <row r="7" spans="3:9" ht="15">
      <c r="C7" t="s">
        <v>77</v>
      </c>
      <c r="D7" t="s">
        <v>83</v>
      </c>
      <c r="E7" t="s">
        <v>84</v>
      </c>
      <c r="I7" t="s">
        <v>299</v>
      </c>
    </row>
    <row r="8" spans="3:9" ht="15">
      <c r="C8" t="s">
        <v>77</v>
      </c>
      <c r="D8" t="s">
        <v>85</v>
      </c>
      <c r="E8" t="s">
        <v>86</v>
      </c>
      <c r="I8" t="s">
        <v>300</v>
      </c>
    </row>
    <row r="9" spans="3:5" ht="15">
      <c r="C9" t="s">
        <v>77</v>
      </c>
      <c r="D9" t="s">
        <v>87</v>
      </c>
      <c r="E9" t="s">
        <v>88</v>
      </c>
    </row>
    <row r="10" spans="3:5" ht="15">
      <c r="C10" t="s">
        <v>77</v>
      </c>
      <c r="D10" t="s">
        <v>89</v>
      </c>
      <c r="E10" t="s">
        <v>90</v>
      </c>
    </row>
    <row r="11" spans="3:4" ht="15">
      <c r="C11" t="s">
        <v>357</v>
      </c>
      <c r="D11" t="s">
        <v>91</v>
      </c>
    </row>
    <row r="12" spans="3:4" ht="15">
      <c r="C12" t="s">
        <v>357</v>
      </c>
      <c r="D12" t="s">
        <v>92</v>
      </c>
    </row>
    <row r="13" spans="3:4" ht="15">
      <c r="C13" t="s">
        <v>357</v>
      </c>
      <c r="D13" t="s">
        <v>93</v>
      </c>
    </row>
    <row r="14" spans="3:4" ht="15">
      <c r="C14" t="s">
        <v>357</v>
      </c>
      <c r="D14" t="s">
        <v>94</v>
      </c>
    </row>
    <row r="15" spans="3:4" ht="15">
      <c r="C15" t="s">
        <v>357</v>
      </c>
      <c r="D15" t="s">
        <v>95</v>
      </c>
    </row>
    <row r="16" spans="3:4" ht="15">
      <c r="C16" t="s">
        <v>357</v>
      </c>
      <c r="D16" t="s">
        <v>96</v>
      </c>
    </row>
    <row r="17" spans="3:4" ht="15">
      <c r="C17" t="s">
        <v>80</v>
      </c>
      <c r="D17" t="s">
        <v>97</v>
      </c>
    </row>
    <row r="18" spans="3:4" ht="15">
      <c r="C18" t="s">
        <v>82</v>
      </c>
      <c r="D18" t="s">
        <v>98</v>
      </c>
    </row>
    <row r="19" spans="3:4" ht="15">
      <c r="C19" t="s">
        <v>82</v>
      </c>
      <c r="D19" t="s">
        <v>99</v>
      </c>
    </row>
    <row r="20" spans="3:4" ht="15">
      <c r="C20" t="s">
        <v>82</v>
      </c>
      <c r="D20" t="s">
        <v>100</v>
      </c>
    </row>
    <row r="21" spans="3:4" ht="15">
      <c r="C21" t="s">
        <v>82</v>
      </c>
      <c r="D21" t="s">
        <v>101</v>
      </c>
    </row>
    <row r="22" spans="3:4" ht="15">
      <c r="C22" t="s">
        <v>84</v>
      </c>
      <c r="D22" t="s">
        <v>102</v>
      </c>
    </row>
    <row r="23" spans="3:4" ht="15">
      <c r="C23" t="s">
        <v>84</v>
      </c>
      <c r="D23" t="s">
        <v>103</v>
      </c>
    </row>
    <row r="24" spans="3:4" ht="15">
      <c r="C24" t="s">
        <v>84</v>
      </c>
      <c r="D24" t="s">
        <v>104</v>
      </c>
    </row>
    <row r="25" spans="3:4" ht="15">
      <c r="C25" t="s">
        <v>84</v>
      </c>
      <c r="D25" t="s">
        <v>105</v>
      </c>
    </row>
    <row r="26" spans="3:4" ht="15">
      <c r="C26" t="s">
        <v>84</v>
      </c>
      <c r="D26" t="s">
        <v>106</v>
      </c>
    </row>
    <row r="27" spans="3:4" ht="15">
      <c r="C27" t="s">
        <v>86</v>
      </c>
      <c r="D27" t="s">
        <v>107</v>
      </c>
    </row>
    <row r="28" spans="3:4" ht="15">
      <c r="C28" t="s">
        <v>86</v>
      </c>
      <c r="D28" t="s">
        <v>108</v>
      </c>
    </row>
    <row r="29" spans="3:4" ht="15">
      <c r="C29" t="s">
        <v>86</v>
      </c>
      <c r="D29" t="s">
        <v>109</v>
      </c>
    </row>
    <row r="30" spans="3:4" ht="15">
      <c r="C30" t="s">
        <v>86</v>
      </c>
      <c r="D30" t="s">
        <v>110</v>
      </c>
    </row>
    <row r="31" spans="3:4" ht="15">
      <c r="C31" t="s">
        <v>88</v>
      </c>
      <c r="D31" t="s">
        <v>111</v>
      </c>
    </row>
    <row r="32" spans="3:4" ht="15">
      <c r="C32" t="s">
        <v>88</v>
      </c>
      <c r="D32" t="s">
        <v>112</v>
      </c>
    </row>
    <row r="33" spans="3:4" ht="15">
      <c r="C33" t="s">
        <v>88</v>
      </c>
      <c r="D33" t="s">
        <v>113</v>
      </c>
    </row>
    <row r="34" spans="3:4" ht="15">
      <c r="C34" t="s">
        <v>90</v>
      </c>
      <c r="D34" t="s">
        <v>114</v>
      </c>
    </row>
    <row r="35" spans="3:4" ht="15">
      <c r="C35" t="s">
        <v>90</v>
      </c>
      <c r="D35" t="s">
        <v>115</v>
      </c>
    </row>
    <row r="36" spans="3:4" ht="15">
      <c r="C36" t="s">
        <v>90</v>
      </c>
      <c r="D36" t="s">
        <v>116</v>
      </c>
    </row>
    <row r="37" spans="3:4" ht="15">
      <c r="C37" t="s">
        <v>90</v>
      </c>
      <c r="D37" t="s">
        <v>117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B2:M30"/>
  <sheetViews>
    <sheetView showGridLines="0" showRowColHeaders="0" zoomScale="85" zoomScaleNormal="85" zoomScalePageLayoutView="85" workbookViewId="0" topLeftCell="A1">
      <selection activeCell="E15" sqref="E15:J16"/>
    </sheetView>
  </sheetViews>
  <sheetFormatPr defaultColWidth="0" defaultRowHeight="15"/>
  <cols>
    <col min="1" max="1" width="1.7109375" style="23" customWidth="1"/>
    <col min="2" max="2" width="4.28125" style="23" customWidth="1"/>
    <col min="3" max="3" width="11.00390625" style="23" customWidth="1"/>
    <col min="4" max="4" width="18.28125" style="23" customWidth="1"/>
    <col min="5" max="5" width="11.421875" style="23" customWidth="1"/>
    <col min="6" max="6" width="11.28125" style="23" customWidth="1"/>
    <col min="7" max="7" width="13.421875" style="23" customWidth="1"/>
    <col min="8" max="8" width="10.7109375" style="23" customWidth="1"/>
    <col min="9" max="9" width="10.28125" style="23" customWidth="1"/>
    <col min="10" max="10" width="9.28125" style="23" customWidth="1"/>
    <col min="11" max="11" width="12.7109375" style="47" customWidth="1"/>
    <col min="12" max="12" width="12.28125" style="47" customWidth="1"/>
    <col min="13" max="13" width="0" style="47" hidden="1" customWidth="1"/>
    <col min="14" max="14" width="118.00390625" style="23" customWidth="1"/>
    <col min="15" max="253" width="0" style="23" hidden="1" customWidth="1"/>
    <col min="254" max="255" width="9.28125" style="23" hidden="1" customWidth="1"/>
    <col min="256" max="16384" width="0" style="23" hidden="1" customWidth="1"/>
  </cols>
  <sheetData>
    <row r="2" spans="3:7" ht="70.5" customHeight="1">
      <c r="C2" s="24"/>
      <c r="D2" s="24"/>
      <c r="E2" s="25" t="s">
        <v>305</v>
      </c>
      <c r="F2" s="24"/>
      <c r="G2" s="24"/>
    </row>
    <row r="4" spans="2:13" s="27" customFormat="1" ht="15">
      <c r="B4" s="61" t="s">
        <v>119</v>
      </c>
      <c r="K4" s="48"/>
      <c r="L4" s="48"/>
      <c r="M4" s="48"/>
    </row>
    <row r="5" ht="10.05" customHeight="1"/>
    <row r="6" spans="3:10" ht="44.25" customHeight="1">
      <c r="C6" s="102" t="s">
        <v>314</v>
      </c>
      <c r="D6" s="103"/>
      <c r="E6" s="75" t="s">
        <v>457</v>
      </c>
      <c r="F6" s="89"/>
      <c r="G6" s="89"/>
      <c r="H6" s="89"/>
      <c r="I6" s="89"/>
      <c r="J6" s="90"/>
    </row>
    <row r="7" spans="5:13" ht="286.5" customHeight="1">
      <c r="E7" s="91"/>
      <c r="F7" s="92"/>
      <c r="G7" s="92"/>
      <c r="H7" s="92"/>
      <c r="I7" s="92"/>
      <c r="J7" s="93"/>
      <c r="K7" s="28" t="str">
        <f>IF(M7=FALSE,"* Answer Required","Complete")</f>
        <v>Complete</v>
      </c>
      <c r="L7" s="49"/>
      <c r="M7" s="35" t="b">
        <f>IF(E6="",FALSE,TRUE)</f>
        <v>1</v>
      </c>
    </row>
    <row r="8" ht="13.5" customHeight="1"/>
    <row r="9" spans="3:10" ht="15">
      <c r="C9" s="23" t="s">
        <v>120</v>
      </c>
      <c r="E9" s="75" t="s">
        <v>455</v>
      </c>
      <c r="F9" s="89"/>
      <c r="G9" s="89"/>
      <c r="H9" s="89"/>
      <c r="I9" s="89"/>
      <c r="J9" s="90"/>
    </row>
    <row r="10" spans="5:13" ht="155.25" customHeight="1">
      <c r="E10" s="91"/>
      <c r="F10" s="92"/>
      <c r="G10" s="92"/>
      <c r="H10" s="92"/>
      <c r="I10" s="92"/>
      <c r="J10" s="93"/>
      <c r="K10" s="28" t="str">
        <f>IF(M10=FALSE,"* Answer Required","Complete")</f>
        <v>Complete</v>
      </c>
      <c r="L10" s="49"/>
      <c r="M10" s="35" t="b">
        <f>IF(E9="",FALSE,TRUE)</f>
        <v>1</v>
      </c>
    </row>
    <row r="11" ht="14.25" customHeight="1"/>
    <row r="12" spans="3:10" ht="29.25" customHeight="1">
      <c r="C12" s="102" t="s">
        <v>121</v>
      </c>
      <c r="D12" s="103"/>
      <c r="E12" s="75" t="s">
        <v>443</v>
      </c>
      <c r="F12" s="89"/>
      <c r="G12" s="89"/>
      <c r="H12" s="89"/>
      <c r="I12" s="89"/>
      <c r="J12" s="90"/>
    </row>
    <row r="13" spans="5:13" ht="156.75" customHeight="1">
      <c r="E13" s="91"/>
      <c r="F13" s="92"/>
      <c r="G13" s="92"/>
      <c r="H13" s="92"/>
      <c r="I13" s="92"/>
      <c r="J13" s="93"/>
      <c r="K13" s="28" t="str">
        <f>IF(M13=FALSE,"* Answer Required","Complete")</f>
        <v>Complete</v>
      </c>
      <c r="L13" s="49"/>
      <c r="M13" s="35" t="b">
        <f>IF(E12="",FALSE,TRUE)</f>
        <v>1</v>
      </c>
    </row>
    <row r="15" spans="3:10" ht="81.75" customHeight="1">
      <c r="C15" s="102" t="s">
        <v>414</v>
      </c>
      <c r="D15" s="103"/>
      <c r="E15" s="75" t="s">
        <v>451</v>
      </c>
      <c r="F15" s="89"/>
      <c r="G15" s="89"/>
      <c r="H15" s="89"/>
      <c r="I15" s="89"/>
      <c r="J15" s="90"/>
    </row>
    <row r="16" spans="5:13" ht="108" customHeight="1">
      <c r="E16" s="91"/>
      <c r="F16" s="92"/>
      <c r="G16" s="92"/>
      <c r="H16" s="92"/>
      <c r="I16" s="92"/>
      <c r="J16" s="93"/>
      <c r="K16" s="28" t="str">
        <f>IF(M16=FALSE,"* Answer Required","Complete")</f>
        <v>Complete</v>
      </c>
      <c r="L16" s="49"/>
      <c r="M16" s="35" t="b">
        <f>IF(E15="",FALSE,TRUE)</f>
        <v>1</v>
      </c>
    </row>
    <row r="17" ht="15.75" customHeight="1"/>
    <row r="18" spans="3:10" ht="42" customHeight="1">
      <c r="C18" s="102" t="s">
        <v>122</v>
      </c>
      <c r="D18" s="103"/>
      <c r="E18" s="75" t="s">
        <v>452</v>
      </c>
      <c r="F18" s="89"/>
      <c r="G18" s="89"/>
      <c r="H18" s="89"/>
      <c r="I18" s="89"/>
      <c r="J18" s="90"/>
    </row>
    <row r="19" spans="5:13" ht="116.25" customHeight="1">
      <c r="E19" s="91"/>
      <c r="F19" s="92"/>
      <c r="G19" s="92"/>
      <c r="H19" s="92"/>
      <c r="I19" s="92"/>
      <c r="J19" s="93"/>
      <c r="K19" s="28" t="str">
        <f>IF(M19=FALSE,"* Answer Required","Complete")</f>
        <v>Complete</v>
      </c>
      <c r="L19" s="49"/>
      <c r="M19" s="35" t="b">
        <f>IF(E18="",FALSE,TRUE)</f>
        <v>1</v>
      </c>
    </row>
    <row r="21" spans="3:10" ht="26.25" customHeight="1">
      <c r="C21" s="102" t="s">
        <v>123</v>
      </c>
      <c r="D21" s="103"/>
      <c r="E21" s="75" t="s">
        <v>456</v>
      </c>
      <c r="F21" s="89"/>
      <c r="G21" s="89"/>
      <c r="H21" s="89"/>
      <c r="I21" s="89"/>
      <c r="J21" s="90"/>
    </row>
    <row r="22" spans="5:13" ht="138" customHeight="1">
      <c r="E22" s="91"/>
      <c r="F22" s="92"/>
      <c r="G22" s="92"/>
      <c r="H22" s="92"/>
      <c r="I22" s="92"/>
      <c r="J22" s="93"/>
      <c r="K22" s="28" t="str">
        <f>IF(M22=FALSE,"* Answer Required","Complete")</f>
        <v>Complete</v>
      </c>
      <c r="L22" s="49"/>
      <c r="M22" s="35" t="b">
        <f>IF(E21="",FALSE,TRUE)</f>
        <v>1</v>
      </c>
    </row>
    <row r="23" ht="14.25" customHeight="1"/>
    <row r="24" spans="3:10" ht="27.75" customHeight="1">
      <c r="C24" s="102" t="s">
        <v>124</v>
      </c>
      <c r="D24" s="103"/>
      <c r="E24" s="75" t="s">
        <v>453</v>
      </c>
      <c r="F24" s="89"/>
      <c r="G24" s="89"/>
      <c r="H24" s="89"/>
      <c r="I24" s="89"/>
      <c r="J24" s="90"/>
    </row>
    <row r="25" spans="5:13" ht="138" customHeight="1">
      <c r="E25" s="91"/>
      <c r="F25" s="92"/>
      <c r="G25" s="92"/>
      <c r="H25" s="92"/>
      <c r="I25" s="92"/>
      <c r="J25" s="93"/>
      <c r="K25" s="28" t="str">
        <f>IF(M25=FALSE,"* Answer Required","Complete")</f>
        <v>Complete</v>
      </c>
      <c r="L25" s="49"/>
      <c r="M25" s="35" t="b">
        <f>IF(E24="",FALSE,TRUE)</f>
        <v>1</v>
      </c>
    </row>
    <row r="26" spans="11:13" ht="15">
      <c r="K26" s="35"/>
      <c r="L26" s="35"/>
      <c r="M26" s="35"/>
    </row>
    <row r="27" spans="11:12" ht="39.6">
      <c r="K27" s="45" t="s">
        <v>317</v>
      </c>
      <c r="L27" s="54">
        <f>COUNTIF(M:M,FALSE)</f>
        <v>0</v>
      </c>
    </row>
    <row r="29" spans="3:13" ht="13.8">
      <c r="C29" s="70" t="s">
        <v>344</v>
      </c>
      <c r="D29" s="70"/>
      <c r="I29" s="70" t="s">
        <v>345</v>
      </c>
      <c r="J29" s="70"/>
      <c r="K29" s="70"/>
      <c r="L29" s="23"/>
      <c r="M29" s="23"/>
    </row>
    <row r="30" ht="15">
      <c r="L30" s="23"/>
    </row>
  </sheetData>
  <sheetProtection algorithmName="SHA-512" hashValue="ylRnploq5FS0ZD/ptcVZwsD0NSBG/SpTq01HLXNKz9xJ/6Q+/e086G7rt2dvuJt/Tv8lWoGFZfOK6oAvprCyBA==" saltValue="w0aH/0YTFnQI5AChsD2dkw==" spinCount="100000" sheet="1" objects="1" scenarios="1" selectLockedCells="1"/>
  <mergeCells count="15">
    <mergeCell ref="E6:J7"/>
    <mergeCell ref="E9:J10"/>
    <mergeCell ref="E12:J13"/>
    <mergeCell ref="C6:D6"/>
    <mergeCell ref="C12:D12"/>
    <mergeCell ref="I29:K29"/>
    <mergeCell ref="C29:D29"/>
    <mergeCell ref="E15:J16"/>
    <mergeCell ref="E18:J19"/>
    <mergeCell ref="E21:J22"/>
    <mergeCell ref="E24:J25"/>
    <mergeCell ref="C15:D15"/>
    <mergeCell ref="C18:D18"/>
    <mergeCell ref="C21:D21"/>
    <mergeCell ref="C24:D24"/>
  </mergeCells>
  <hyperlinks>
    <hyperlink ref="C29" location="'Cover Sheet'!A1" tooltip="Go to Previous Section" display="Go to Previous Section"/>
    <hyperlink ref="I29" location="'Cover Sheet'!A1" display="Go to Previous Section"/>
    <hyperlink ref="I29:K29" location="'S3 - Proposed Methodology'!B4" tooltip="Go to Next Section" display="Go to Next Section"/>
    <hyperlink ref="C29:D29" location="'S1 - Key Details'!B4" tooltip="Go to Previous Section" display="Go to Previous Section"/>
  </hyperlinks>
  <printOptions/>
  <pageMargins left="0.15748031496062992" right="0.15748031496062992" top="0.1968503937007874" bottom="0.1968503937007874" header="0.5118110236220472" footer="0.5118110236220472"/>
  <pageSetup horizontalDpi="600" verticalDpi="600" orientation="portrait" paperSize="9" scale="95" r:id="rId2"/>
  <headerFooter alignWithMargins="0">
    <oddFooter>&amp;CPage &amp;P of &amp;N</oddFooter>
  </headerFooter>
  <rowBreaks count="1" manualBreakCount="1">
    <brk id="1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B1:M36"/>
  <sheetViews>
    <sheetView showGridLines="0" showRowColHeaders="0" zoomScale="85" zoomScaleNormal="85" zoomScalePageLayoutView="85" workbookViewId="0" topLeftCell="A26">
      <selection activeCell="E27" sqref="E27:J28"/>
    </sheetView>
  </sheetViews>
  <sheetFormatPr defaultColWidth="0" defaultRowHeight="15"/>
  <cols>
    <col min="1" max="1" width="1.7109375" style="7" customWidth="1"/>
    <col min="2" max="2" width="4.28125" style="7" customWidth="1"/>
    <col min="3" max="3" width="11.00390625" style="7" customWidth="1"/>
    <col min="4" max="4" width="22.7109375" style="7" customWidth="1"/>
    <col min="5" max="5" width="11.421875" style="7" customWidth="1"/>
    <col min="6" max="6" width="11.28125" style="7" customWidth="1"/>
    <col min="7" max="7" width="13.421875" style="7" customWidth="1"/>
    <col min="8" max="8" width="10.7109375" style="7" customWidth="1"/>
    <col min="9" max="9" width="8.7109375" style="7" customWidth="1"/>
    <col min="10" max="10" width="6.421875" style="7" customWidth="1"/>
    <col min="11" max="11" width="12.7109375" style="7" customWidth="1"/>
    <col min="12" max="12" width="12.28125" style="7" customWidth="1"/>
    <col min="13" max="13" width="7.28125" style="7" hidden="1" customWidth="1"/>
    <col min="14" max="14" width="118.00390625" style="7" customWidth="1"/>
    <col min="15" max="255" width="7.28125" style="7" hidden="1" customWidth="1"/>
    <col min="256" max="16384" width="7.28125" style="7" hidden="1" customWidth="1"/>
  </cols>
  <sheetData>
    <row r="1" spans="3:13" ht="74.25" customHeight="1">
      <c r="C1" s="13"/>
      <c r="D1" s="13"/>
      <c r="E1" s="14" t="s">
        <v>305</v>
      </c>
      <c r="F1" s="13"/>
      <c r="G1" s="13"/>
      <c r="K1" s="1"/>
      <c r="L1" s="1"/>
      <c r="M1" s="1"/>
    </row>
    <row r="2" spans="11:13" ht="14.4">
      <c r="K2" s="1"/>
      <c r="L2" s="1"/>
      <c r="M2" s="1"/>
    </row>
    <row r="3" spans="2:13" s="5" customFormat="1" ht="14.4">
      <c r="B3" s="61" t="s">
        <v>133</v>
      </c>
      <c r="K3" s="1"/>
      <c r="L3" s="1"/>
      <c r="M3" s="1"/>
    </row>
    <row r="4" spans="11:13" ht="14.4">
      <c r="K4" s="1"/>
      <c r="L4" s="1"/>
      <c r="M4" s="1"/>
    </row>
    <row r="5" spans="3:13" ht="18.75" customHeight="1">
      <c r="C5" s="7" t="s">
        <v>134</v>
      </c>
      <c r="K5" s="1"/>
      <c r="L5" s="1"/>
      <c r="M5" s="1"/>
    </row>
    <row r="6" spans="3:13" ht="14.4">
      <c r="C6" s="7" t="s">
        <v>135</v>
      </c>
      <c r="K6" s="1"/>
      <c r="L6" s="1"/>
      <c r="M6" s="1"/>
    </row>
    <row r="7" spans="4:13" ht="15">
      <c r="D7" s="7" t="s">
        <v>136</v>
      </c>
      <c r="E7" s="10"/>
      <c r="K7" s="1"/>
      <c r="L7" s="1"/>
      <c r="M7" s="1"/>
    </row>
    <row r="8" spans="4:13" ht="38.25">
      <c r="D8" s="11" t="s">
        <v>137</v>
      </c>
      <c r="E8" s="10"/>
      <c r="K8" s="1"/>
      <c r="L8" s="1"/>
      <c r="M8" s="1"/>
    </row>
    <row r="9" spans="4:13" ht="15">
      <c r="D9" s="7" t="s">
        <v>138</v>
      </c>
      <c r="E9" s="10"/>
      <c r="K9" s="1"/>
      <c r="L9" s="1"/>
      <c r="M9" s="1"/>
    </row>
    <row r="10" spans="4:13" ht="15">
      <c r="D10" s="7" t="s">
        <v>139</v>
      </c>
      <c r="E10" s="10"/>
      <c r="K10" s="1"/>
      <c r="L10" s="1"/>
      <c r="M10" s="1"/>
    </row>
    <row r="11" spans="4:13" ht="15">
      <c r="D11" s="7" t="s">
        <v>140</v>
      </c>
      <c r="E11" s="10"/>
      <c r="K11" s="1"/>
      <c r="L11" s="1"/>
      <c r="M11" s="1"/>
    </row>
    <row r="12" spans="4:13" ht="15">
      <c r="D12" s="7" t="s">
        <v>141</v>
      </c>
      <c r="E12" s="10"/>
      <c r="K12" s="1"/>
      <c r="L12" s="1"/>
      <c r="M12" s="1"/>
    </row>
    <row r="13" spans="4:13" ht="15">
      <c r="D13" s="7" t="s">
        <v>142</v>
      </c>
      <c r="E13" s="10"/>
      <c r="K13" s="1"/>
      <c r="L13" s="1"/>
      <c r="M13" s="1"/>
    </row>
    <row r="14" spans="4:13" ht="15">
      <c r="D14" s="7" t="s">
        <v>115</v>
      </c>
      <c r="E14" s="12"/>
      <c r="K14" s="1"/>
      <c r="L14" s="1"/>
      <c r="M14" s="1"/>
    </row>
    <row r="15" spans="4:13" ht="15">
      <c r="D15" s="7" t="s">
        <v>45</v>
      </c>
      <c r="E15" s="105" t="s">
        <v>437</v>
      </c>
      <c r="F15" s="76"/>
      <c r="G15" s="76"/>
      <c r="H15" s="76"/>
      <c r="I15" s="76"/>
      <c r="J15" s="77"/>
      <c r="K15" s="19"/>
      <c r="L15" s="1"/>
      <c r="M15" s="1"/>
    </row>
    <row r="16" spans="5:13" ht="42.75" customHeight="1">
      <c r="E16" s="78"/>
      <c r="F16" s="79"/>
      <c r="G16" s="79"/>
      <c r="H16" s="79"/>
      <c r="I16" s="79"/>
      <c r="J16" s="80"/>
      <c r="K16" s="18" t="str">
        <f>IF(M16=FALSE,"* Answer Required","Complete")</f>
        <v>Complete</v>
      </c>
      <c r="L16" s="16"/>
      <c r="M16" s="17" t="b">
        <f>IF(OR(AND(MethodOther=TRUE,E15=""),AND(MethodLitReview=FALSE,MethodRapidEvidenceSystematicRev=FALSE,MethodActionResearch=FALSE,MethodCaseStudies=FALSE,MethodProcessEvaluation=FALSE,MethodImpactEvaluation=FALSE,MethodEconomicEvaluation=FALSE,MethodOther=FALSE)),FALSE,TRUE)</f>
        <v>1</v>
      </c>
    </row>
    <row r="17" spans="11:13" ht="14.4">
      <c r="K17" s="17"/>
      <c r="L17" s="17"/>
      <c r="M17" s="17"/>
    </row>
    <row r="18" spans="3:13" ht="77.25" customHeight="1">
      <c r="C18" s="67" t="s">
        <v>401</v>
      </c>
      <c r="D18" s="104"/>
      <c r="E18" s="75" t="s">
        <v>454</v>
      </c>
      <c r="F18" s="89"/>
      <c r="G18" s="89"/>
      <c r="H18" s="89"/>
      <c r="I18" s="89"/>
      <c r="J18" s="90"/>
      <c r="K18" s="1"/>
      <c r="L18" s="1"/>
      <c r="M18" s="1"/>
    </row>
    <row r="19" spans="5:13" ht="203.25" customHeight="1">
      <c r="E19" s="91"/>
      <c r="F19" s="92"/>
      <c r="G19" s="92"/>
      <c r="H19" s="92"/>
      <c r="I19" s="92"/>
      <c r="J19" s="93"/>
      <c r="K19" s="20" t="str">
        <f>IF(M19=FALSE,"* Answer Required","Complete")</f>
        <v>Complete</v>
      </c>
      <c r="L19" s="16"/>
      <c r="M19" s="17" t="b">
        <f>IF(E18="",FALSE,TRUE)</f>
        <v>1</v>
      </c>
    </row>
    <row r="20" spans="11:13" ht="14.4">
      <c r="K20" s="1"/>
      <c r="L20" s="1"/>
      <c r="M20" s="1"/>
    </row>
    <row r="21" spans="3:10" ht="36.75" customHeight="1">
      <c r="C21" s="67" t="s">
        <v>402</v>
      </c>
      <c r="D21" s="104"/>
      <c r="E21" s="75" t="s">
        <v>450</v>
      </c>
      <c r="F21" s="89"/>
      <c r="G21" s="89"/>
      <c r="H21" s="89"/>
      <c r="I21" s="89"/>
      <c r="J21" s="90"/>
    </row>
    <row r="22" spans="5:13" ht="176.25" customHeight="1">
      <c r="E22" s="91"/>
      <c r="F22" s="92"/>
      <c r="G22" s="92"/>
      <c r="H22" s="92"/>
      <c r="I22" s="92"/>
      <c r="J22" s="93"/>
      <c r="K22" s="18" t="str">
        <f>IF(M22=FALSE,"* Answer Required","Complete")</f>
        <v>Complete</v>
      </c>
      <c r="L22" s="16"/>
      <c r="M22" s="17" t="b">
        <f>IF(E21="",FALSE,TRUE)</f>
        <v>1</v>
      </c>
    </row>
    <row r="23" spans="11:13" ht="15" customHeight="1">
      <c r="K23" s="1"/>
      <c r="L23" s="1"/>
      <c r="M23" s="1"/>
    </row>
    <row r="24" spans="3:13" ht="52.5" customHeight="1">
      <c r="C24" s="67" t="s">
        <v>144</v>
      </c>
      <c r="D24" s="104"/>
      <c r="E24" s="75" t="s">
        <v>458</v>
      </c>
      <c r="F24" s="89"/>
      <c r="G24" s="89"/>
      <c r="H24" s="89"/>
      <c r="I24" s="89"/>
      <c r="J24" s="90"/>
      <c r="K24" s="1"/>
      <c r="L24" s="1"/>
      <c r="M24" s="1"/>
    </row>
    <row r="25" spans="5:13" ht="256.5" customHeight="1">
      <c r="E25" s="91"/>
      <c r="F25" s="92"/>
      <c r="G25" s="92"/>
      <c r="H25" s="92"/>
      <c r="I25" s="92"/>
      <c r="J25" s="93"/>
      <c r="K25" s="18" t="str">
        <f>IF(M25=FALSE,"* Answer Required","Complete")</f>
        <v>Complete</v>
      </c>
      <c r="L25" s="16"/>
      <c r="M25" s="17" t="b">
        <f>IF(E24="",FALSE,TRUE)</f>
        <v>1</v>
      </c>
    </row>
    <row r="27" spans="3:13" ht="52.5" customHeight="1">
      <c r="C27" s="67" t="s">
        <v>403</v>
      </c>
      <c r="D27" s="104"/>
      <c r="E27" s="75" t="s">
        <v>459</v>
      </c>
      <c r="F27" s="89"/>
      <c r="G27" s="89"/>
      <c r="H27" s="89"/>
      <c r="I27" s="89"/>
      <c r="J27" s="90"/>
      <c r="K27" s="17"/>
      <c r="L27" s="17"/>
      <c r="M27" s="17"/>
    </row>
    <row r="28" spans="5:13" ht="275.25" customHeight="1">
      <c r="E28" s="91"/>
      <c r="F28" s="92"/>
      <c r="G28" s="92"/>
      <c r="H28" s="92"/>
      <c r="I28" s="92"/>
      <c r="J28" s="93"/>
      <c r="K28" s="18" t="str">
        <f>IF(M28=FALSE,"* Answer Required","Complete")</f>
        <v>Complete</v>
      </c>
      <c r="L28" s="16"/>
      <c r="M28" s="17" t="b">
        <f>IF(E27="",FALSE,TRUE)</f>
        <v>1</v>
      </c>
    </row>
    <row r="29" spans="11:13" ht="14.4">
      <c r="K29" s="1"/>
      <c r="L29" s="1"/>
      <c r="M29" s="1"/>
    </row>
    <row r="30" spans="11:13" ht="40.2">
      <c r="K30" s="45" t="s">
        <v>317</v>
      </c>
      <c r="L30" s="56">
        <f>COUNTIF(M:M,FALSE)</f>
        <v>0</v>
      </c>
      <c r="M30" s="1"/>
    </row>
    <row r="32" spans="3:11" s="23" customFormat="1" ht="13.8">
      <c r="C32" s="70" t="s">
        <v>344</v>
      </c>
      <c r="D32" s="70"/>
      <c r="I32" s="70" t="s">
        <v>345</v>
      </c>
      <c r="J32" s="70"/>
      <c r="K32" s="70"/>
    </row>
    <row r="33" spans="11:13" ht="14.4">
      <c r="K33" s="1"/>
      <c r="L33" s="1"/>
      <c r="M33" s="1"/>
    </row>
    <row r="34" spans="11:13" ht="14.4">
      <c r="K34" s="1"/>
      <c r="L34" s="1"/>
      <c r="M34" s="1"/>
    </row>
    <row r="35" spans="11:13" ht="14.4">
      <c r="K35" s="1"/>
      <c r="L35" s="1"/>
      <c r="M35" s="1"/>
    </row>
    <row r="36" spans="11:13" ht="14.4">
      <c r="K36" s="1"/>
      <c r="L36" s="1"/>
      <c r="M36" s="1"/>
    </row>
  </sheetData>
  <sheetProtection algorithmName="SHA-512" hashValue="syDGVkchiDP4sS6er36XMG2I2qJKd3M69cbBMFuHtPySYM/DVebdehdT1AR/KLmUeEgs7YQyFPfctDJq5Yfj/w==" saltValue="jsRKPOn7r7yuuLysxZk8HQ==" spinCount="100000" sheet="1" objects="1" scenarios="1" selectLockedCells="1"/>
  <mergeCells count="11">
    <mergeCell ref="E15:J16"/>
    <mergeCell ref="E18:J19"/>
    <mergeCell ref="E21:J22"/>
    <mergeCell ref="C18:D18"/>
    <mergeCell ref="C21:D21"/>
    <mergeCell ref="C32:D32"/>
    <mergeCell ref="I32:K32"/>
    <mergeCell ref="C27:D27"/>
    <mergeCell ref="E24:J25"/>
    <mergeCell ref="E27:J28"/>
    <mergeCell ref="C24:D24"/>
  </mergeCells>
  <hyperlinks>
    <hyperlink ref="C32" location="'Cover Sheet'!A1" tooltip="Go to Previous Section" display="Go to Previous Section"/>
    <hyperlink ref="I32" location="'Cover Sheet'!A1" display="Go to Previous Section"/>
    <hyperlink ref="I32:K32" location="'S4 - Access to Estabs &amp; Trusts'!B3" tooltip="Go to Next Section" display="Go to Next Section"/>
    <hyperlink ref="C32:D32" location="'S2 - Aims &amp; Objectives'!B4" tooltip="Go to Previous Section" display="Go to Previous Section"/>
  </hyperlinks>
  <printOptions/>
  <pageMargins left="0.15748031496062992" right="0.15748031496062992" top="0.1968503937007874" bottom="0.1968503937007874" header="0.5118110236220472" footer="0.5118110236220472"/>
  <pageSetup horizontalDpi="600" verticalDpi="600" orientation="portrait" paperSize="9" scale="9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J2"/>
  <sheetViews>
    <sheetView workbookViewId="0" topLeftCell="A1">
      <selection activeCell="C2" sqref="C2"/>
    </sheetView>
  </sheetViews>
  <sheetFormatPr defaultColWidth="8.7109375" defaultRowHeight="15"/>
  <cols>
    <col min="1" max="1" width="9.421875" style="0" bestFit="1" customWidth="1"/>
    <col min="2" max="2" width="18.00390625" style="0" customWidth="1"/>
    <col min="3" max="4" width="18.28125" style="0" customWidth="1"/>
    <col min="5" max="5" width="13.421875" style="0" bestFit="1" customWidth="1"/>
    <col min="6" max="6" width="21.421875" style="0" bestFit="1" customWidth="1"/>
    <col min="7" max="7" width="20.7109375" style="0" bestFit="1" customWidth="1"/>
  </cols>
  <sheetData>
    <row r="1" spans="1:10" ht="15">
      <c r="A1" t="s">
        <v>125</v>
      </c>
      <c r="B1" t="s">
        <v>319</v>
      </c>
      <c r="C1" t="s">
        <v>367</v>
      </c>
      <c r="D1" t="s">
        <v>368</v>
      </c>
      <c r="E1" t="s">
        <v>320</v>
      </c>
      <c r="F1" t="s">
        <v>321</v>
      </c>
      <c r="G1" t="s">
        <v>322</v>
      </c>
      <c r="H1" t="s">
        <v>323</v>
      </c>
      <c r="I1" t="s">
        <v>324</v>
      </c>
      <c r="J1" t="s">
        <v>325</v>
      </c>
    </row>
    <row r="2" spans="1:10" ht="15">
      <c r="A2">
        <f>IDRef</f>
        <v>22</v>
      </c>
      <c r="B2" t="s">
        <v>158</v>
      </c>
      <c r="C2" t="s">
        <v>159</v>
      </c>
      <c r="D2" t="s">
        <v>159</v>
      </c>
      <c r="E2" t="s">
        <v>159</v>
      </c>
      <c r="F2" t="s">
        <v>159</v>
      </c>
      <c r="G2" t="s">
        <v>159</v>
      </c>
      <c r="H2" t="e">
        <f>IF(ISBLANK(#REF!),"",#REF!)</f>
        <v>#REF!</v>
      </c>
      <c r="I2" t="e">
        <f>IF(ISBLANK(#REF!),"",#REF!)</f>
        <v>#REF!</v>
      </c>
      <c r="J2" t="e">
        <f>IF(ISBLANK(#REF!),"",#REF!)</f>
        <v>#REF!</v>
      </c>
    </row>
  </sheetData>
  <sheetProtection selectLockedCell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B1:M31"/>
  <sheetViews>
    <sheetView showGridLines="0" showRowColHeaders="0" tabSelected="1" zoomScale="98" zoomScaleNormal="98" workbookViewId="0" topLeftCell="A1">
      <selection activeCell="E18" sqref="E18:J19"/>
    </sheetView>
  </sheetViews>
  <sheetFormatPr defaultColWidth="0" defaultRowHeight="15"/>
  <cols>
    <col min="1" max="1" width="1.7109375" style="23" customWidth="1"/>
    <col min="2" max="2" width="4.28125" style="23" customWidth="1"/>
    <col min="3" max="3" width="11.00390625" style="23" customWidth="1"/>
    <col min="4" max="4" width="22.7109375" style="23" customWidth="1"/>
    <col min="5" max="5" width="11.421875" style="23" customWidth="1"/>
    <col min="6" max="6" width="11.28125" style="23" customWidth="1"/>
    <col min="7" max="7" width="13.421875" style="23" customWidth="1"/>
    <col min="8" max="8" width="10.7109375" style="23" customWidth="1"/>
    <col min="9" max="9" width="8.421875" style="23" customWidth="1"/>
    <col min="10" max="10" width="7.421875" style="23" customWidth="1"/>
    <col min="11" max="11" width="12.7109375" style="40" customWidth="1"/>
    <col min="12" max="12" width="12.28125" style="40" customWidth="1"/>
    <col min="13" max="13" width="0" style="40" hidden="1" customWidth="1"/>
    <col min="14" max="14" width="118.00390625" style="23" customWidth="1"/>
    <col min="15" max="253" width="0" style="23" hidden="1" customWidth="1"/>
    <col min="254" max="255" width="9.28125" style="23" hidden="1" customWidth="1"/>
    <col min="256" max="16384" width="0" style="23" hidden="1" customWidth="1"/>
  </cols>
  <sheetData>
    <row r="1" spans="3:7" ht="70.5" customHeight="1">
      <c r="C1" s="24"/>
      <c r="D1" s="24"/>
      <c r="E1" s="25" t="s">
        <v>305</v>
      </c>
      <c r="F1" s="24"/>
      <c r="G1" s="24"/>
    </row>
    <row r="2" ht="10.05" customHeight="1"/>
    <row r="3" spans="2:13" s="27" customFormat="1" ht="15">
      <c r="B3" s="61" t="s">
        <v>160</v>
      </c>
      <c r="K3" s="40"/>
      <c r="L3" s="40"/>
      <c r="M3" s="40"/>
    </row>
    <row r="4" ht="10.05" customHeight="1"/>
    <row r="5" ht="15" customHeight="1">
      <c r="C5" s="23" t="s">
        <v>161</v>
      </c>
    </row>
    <row r="6" spans="11:13" ht="15">
      <c r="K6" s="50" t="str">
        <f>IF(M6=FALSE,"* Answer Required","Complete")</f>
        <v>Complete</v>
      </c>
      <c r="M6" s="40" t="b">
        <f>IF(UsesPersonalData="",FALSE,TRUE)</f>
        <v>1</v>
      </c>
    </row>
    <row r="7" ht="12.75" customHeight="1"/>
    <row r="8" ht="15">
      <c r="C8" s="23" t="s">
        <v>162</v>
      </c>
    </row>
    <row r="9" spans="5:13" ht="15">
      <c r="E9" s="81" t="s">
        <v>446</v>
      </c>
      <c r="F9" s="83"/>
      <c r="K9" s="50" t="str">
        <f>IF(M9=FALSE,"* Answer Required","Complete")</f>
        <v>Complete</v>
      </c>
      <c r="M9" s="40" t="b">
        <f>IF(AND(UsesPersonalData="Yes",E9=""),FALSE,TRUE)</f>
        <v>1</v>
      </c>
    </row>
    <row r="10" ht="10.05" customHeight="1"/>
    <row r="11" spans="3:9" ht="15">
      <c r="C11" s="102" t="s">
        <v>412</v>
      </c>
      <c r="D11" s="102"/>
      <c r="E11" s="102"/>
      <c r="F11" s="102"/>
      <c r="G11" s="102"/>
      <c r="H11" s="102"/>
      <c r="I11" s="102"/>
    </row>
    <row r="12" spans="3:9" ht="15">
      <c r="C12" s="102"/>
      <c r="D12" s="102"/>
      <c r="E12" s="102"/>
      <c r="F12" s="102"/>
      <c r="G12" s="102"/>
      <c r="H12" s="102"/>
      <c r="I12" s="102"/>
    </row>
    <row r="13" spans="11:13" ht="15">
      <c r="K13" s="50" t="str">
        <f>IF(M13=FALSE,"* Answer Required","Complete")</f>
        <v>Complete</v>
      </c>
      <c r="M13" s="40" t="b">
        <f>IF(AND(UsesPersonalData="Yes",DPNAllowsOffenceRelatedInfo=""),FALSE,TRUE)</f>
        <v>1</v>
      </c>
    </row>
    <row r="14" ht="15"/>
    <row r="15" spans="3:10" ht="41.25" customHeight="1">
      <c r="C15" s="102" t="s">
        <v>315</v>
      </c>
      <c r="D15" s="103"/>
      <c r="E15" s="106" t="s">
        <v>448</v>
      </c>
      <c r="F15" s="107"/>
      <c r="G15" s="107"/>
      <c r="H15" s="107"/>
      <c r="I15" s="107"/>
      <c r="J15" s="108"/>
    </row>
    <row r="16" spans="5:13" ht="212.25" customHeight="1">
      <c r="E16" s="109"/>
      <c r="F16" s="110"/>
      <c r="G16" s="110"/>
      <c r="H16" s="110"/>
      <c r="I16" s="110"/>
      <c r="J16" s="111"/>
      <c r="K16" s="50" t="str">
        <f>IF(M16=FALSE,"* Answer Required","Complete")</f>
        <v>Complete</v>
      </c>
      <c r="L16" s="51"/>
      <c r="M16" s="52" t="b">
        <f>IF(AND(UsesPersonalData="Yes",E15=""),FALSE,TRUE)</f>
        <v>1</v>
      </c>
    </row>
    <row r="17" ht="12.75" customHeight="1"/>
    <row r="18" spans="3:10" ht="41.25" customHeight="1">
      <c r="C18" s="102" t="s">
        <v>163</v>
      </c>
      <c r="D18" s="103"/>
      <c r="E18" s="106" t="s">
        <v>439</v>
      </c>
      <c r="F18" s="107"/>
      <c r="G18" s="107"/>
      <c r="H18" s="107"/>
      <c r="I18" s="107"/>
      <c r="J18" s="108"/>
    </row>
    <row r="19" spans="5:13" ht="207.75" customHeight="1">
      <c r="E19" s="109"/>
      <c r="F19" s="110"/>
      <c r="G19" s="110"/>
      <c r="H19" s="110"/>
      <c r="I19" s="110"/>
      <c r="J19" s="111"/>
      <c r="K19" s="50" t="str">
        <f>IF(M19=FALSE,"* Answer Required","Complete")</f>
        <v>Complete</v>
      </c>
      <c r="L19" s="51"/>
      <c r="M19" s="52" t="b">
        <f>IF(AND(UsesPersonalData="Yes",E18=""),FALSE,TRUE)</f>
        <v>1</v>
      </c>
    </row>
    <row r="21" spans="3:13" ht="15">
      <c r="C21" s="23" t="s">
        <v>164</v>
      </c>
      <c r="E21" s="81" t="s">
        <v>444</v>
      </c>
      <c r="F21" s="82"/>
      <c r="G21" s="83"/>
      <c r="K21" s="50" t="str">
        <f>IF(M21=FALSE,"* Answer Required","Complete")</f>
        <v>Complete</v>
      </c>
      <c r="L21" s="51"/>
      <c r="M21" s="52" t="b">
        <f>IF(AND(UsesPersonalData="Yes",E21=""),FALSE,TRUE)</f>
        <v>1</v>
      </c>
    </row>
    <row r="22" spans="11:13" ht="13.2">
      <c r="K22" s="23"/>
      <c r="L22" s="23"/>
      <c r="M22" s="23"/>
    </row>
    <row r="23" spans="3:10" ht="15">
      <c r="C23" s="23" t="s">
        <v>165</v>
      </c>
      <c r="E23" s="106" t="s">
        <v>449</v>
      </c>
      <c r="F23" s="107"/>
      <c r="G23" s="107"/>
      <c r="H23" s="107"/>
      <c r="I23" s="107"/>
      <c r="J23" s="108"/>
    </row>
    <row r="24" spans="5:13" ht="233.25" customHeight="1">
      <c r="E24" s="109"/>
      <c r="F24" s="110"/>
      <c r="G24" s="110"/>
      <c r="H24" s="110"/>
      <c r="I24" s="110"/>
      <c r="J24" s="111"/>
      <c r="K24" s="50" t="str">
        <f>IF(M24=FALSE,"* Answer Required","Complete")</f>
        <v>Complete</v>
      </c>
      <c r="L24" s="51"/>
      <c r="M24" s="53" t="b">
        <f>IF(AND(UsesPersonalData="Yes",E23=""),FALSE,TRUE)</f>
        <v>1</v>
      </c>
    </row>
    <row r="25" spans="3:9" ht="15">
      <c r="C25" s="36"/>
      <c r="D25" s="36"/>
      <c r="E25" s="36"/>
      <c r="F25" s="36"/>
      <c r="G25" s="36"/>
      <c r="H25" s="36"/>
      <c r="I25" s="36"/>
    </row>
    <row r="26" spans="3:10" ht="52.5" customHeight="1">
      <c r="C26" s="102" t="s">
        <v>166</v>
      </c>
      <c r="D26" s="103"/>
      <c r="E26" s="106" t="s">
        <v>438</v>
      </c>
      <c r="F26" s="107"/>
      <c r="G26" s="107"/>
      <c r="H26" s="107"/>
      <c r="I26" s="107"/>
      <c r="J26" s="108"/>
    </row>
    <row r="27" spans="5:13" ht="210" customHeight="1">
      <c r="E27" s="109"/>
      <c r="F27" s="110"/>
      <c r="G27" s="110"/>
      <c r="H27" s="110"/>
      <c r="I27" s="110"/>
      <c r="J27" s="111"/>
      <c r="K27" s="50" t="str">
        <f>IF(M27=FALSE,"* Answer Required","Complete")</f>
        <v>Complete</v>
      </c>
      <c r="L27" s="51"/>
      <c r="M27" s="52" t="b">
        <f>IF(AND(UsesPersonalData="Yes",E26=""),FALSE,TRUE)</f>
        <v>1</v>
      </c>
    </row>
    <row r="29" spans="11:12" ht="40.2">
      <c r="K29" s="45" t="s">
        <v>317</v>
      </c>
      <c r="L29" s="58">
        <f>COUNTIF(M:M,FALSE)</f>
        <v>0</v>
      </c>
    </row>
    <row r="31" spans="3:13" ht="13.8">
      <c r="C31" s="70" t="s">
        <v>344</v>
      </c>
      <c r="D31" s="70"/>
      <c r="I31" s="70" t="s">
        <v>345</v>
      </c>
      <c r="J31" s="70"/>
      <c r="K31" s="70"/>
      <c r="L31" s="23"/>
      <c r="M31" s="23"/>
    </row>
  </sheetData>
  <sheetProtection algorithmName="SHA-512" hashValue="yxBWlmIEO+WX/5CTHCVhE99hQauKs5ycWbLEtkScvoUAPalj8phfXYoircH2wTXeBatF37O9C0ol/RYl0i6JKQ==" saltValue="bUWsDHsMu8bD6XC8K9fxeg==" spinCount="100000" sheet="1" objects="1" scenarios="1" selectLockedCells="1"/>
  <mergeCells count="12">
    <mergeCell ref="E9:F9"/>
    <mergeCell ref="C11:I12"/>
    <mergeCell ref="E15:J16"/>
    <mergeCell ref="C15:D15"/>
    <mergeCell ref="E21:G21"/>
    <mergeCell ref="E23:J24"/>
    <mergeCell ref="C31:D31"/>
    <mergeCell ref="I31:K31"/>
    <mergeCell ref="C18:D18"/>
    <mergeCell ref="C26:D26"/>
    <mergeCell ref="E26:J27"/>
    <mergeCell ref="E18:J19"/>
  </mergeCells>
  <hyperlinks>
    <hyperlink ref="C31" location="'Cover Sheet'!A1" tooltip="Go to Previous Section" display="Go to Previous Section"/>
    <hyperlink ref="I31" location="'Cover Sheet'!A1" display="Go to Previous Section"/>
    <hyperlink ref="I31:K31" location="'S6 - Research Ethics'!B3" tooltip="Go to Next Section" display="Go to Next Section"/>
    <hyperlink ref="C31:D31" location="'S4 - Access to Estabs &amp; Trusts'!B3" tooltip="Go to Previous Section" display="Go to Previous Section"/>
  </hyperlinks>
  <printOptions/>
  <pageMargins left="0.15748031496062992" right="0.15748031496062992" top="0.1968503937007874" bottom="0.1968503937007874" header="0.5118110236220472" footer="0.5118110236220472"/>
  <pageSetup fitToHeight="2" horizontalDpi="600" verticalDpi="600" orientation="portrait" paperSize="9" scale="95" r:id="rId2"/>
  <headerFooter alignWithMargins="0">
    <oddFooter>&amp;CPage &amp;P of &amp;N</oddFooter>
  </headerFooter>
  <rowBreaks count="1" manualBreakCount="1">
    <brk id="19"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I2"/>
  <sheetViews>
    <sheetView workbookViewId="0" topLeftCell="A1">
      <selection activeCell="A2" sqref="A2"/>
    </sheetView>
  </sheetViews>
  <sheetFormatPr defaultColWidth="8.7109375" defaultRowHeight="15"/>
  <cols>
    <col min="2" max="2" width="16.7109375" style="0" bestFit="1" customWidth="1"/>
    <col min="3" max="3" width="15.00390625" style="0" customWidth="1"/>
    <col min="4" max="4" width="28.7109375" style="0" bestFit="1" customWidth="1"/>
  </cols>
  <sheetData>
    <row r="1" spans="1:9" ht="15">
      <c r="A1" t="s">
        <v>125</v>
      </c>
      <c r="B1" t="s">
        <v>329</v>
      </c>
      <c r="C1" t="s">
        <v>330</v>
      </c>
      <c r="D1" t="s">
        <v>331</v>
      </c>
      <c r="E1" t="s">
        <v>332</v>
      </c>
      <c r="F1" t="s">
        <v>333</v>
      </c>
      <c r="G1" t="s">
        <v>334</v>
      </c>
      <c r="H1" t="s">
        <v>335</v>
      </c>
      <c r="I1" t="s">
        <v>336</v>
      </c>
    </row>
    <row r="2" spans="1:9" ht="15">
      <c r="A2">
        <f>IDRef</f>
        <v>22</v>
      </c>
      <c r="B2" t="s">
        <v>158</v>
      </c>
      <c r="C2" t="str">
        <f>IF(ISBLANK('S5 - Data Protection'!E9),"",'S5 - Data Protection'!E9)</f>
        <v>Z6847902</v>
      </c>
      <c r="D2" t="s">
        <v>158</v>
      </c>
      <c r="E2" t="str">
        <f>IF(ISBLANK('S5 - Data Protection'!E15),"",'S5 - Data Protection'!E15)</f>
        <v>In line with the British Society of Criminology’s ethical guidelines all the data from the interviews will be anonymised. The interviews will be recorded on a Dictaphone that is encrypted to ensure that the data is securely held until the interviews have been transcribed, a process I will undertake personally. Once they have been transcribed and anonymised the Dictaphone recordings will be deleted. The typed transcripts will be saved as encrypted files on my personal computer, which no others have access to and is password protected. The consent forms will be numbered, rather than containing the participant’s names and will be held in a locked filing cabinet. In order to facilitate any participant wishing to withdraw from the research a sheet containing the name of the participants, their consent form number and their allocated pseudonym will be maintained. This sheet will be kept separately from the rest of the research data in another lockable filing cabinet and will be destroyed as soon as the thesis is submitted and the participants are no longer able to withdraw from the research. No other contact details will be stored.</v>
      </c>
      <c r="F2" t="str">
        <f>IF(ISBLANK('S5 - Data Protection'!E18),"",'S5 - Data Protection'!E18)</f>
        <v>It is vital to obscure the identities of the participants. In line with the British Society of Criminology’s ethical guidelines, as far as possible the participants will be anonymised, as will the specific name and location of the establishments. However, as only two prisons are going to be used the participants maybe identifiable by other information, or sensitive personal data disclosed about them, such as their offence type or role. The nature of this research will be to ascertain the older prisoner’s experiences and needs and what they feel should be provided to meet those needs, therefore information relating to offence type will not be sought. Moreover, if that information is offered voluntarily during the interview it is unlikely to be used during the research. In relation to the staff participants only grades or work areas will be used.</v>
      </c>
      <c r="G2" t="str">
        <f>IF(ISBLANK('S5 - Data Protection'!E21),"",'S5 - Data Protection'!E21)</f>
        <v>Indefinitely (anonymised transcripts only)</v>
      </c>
      <c r="H2" t="str">
        <f>IF(ISBLANK('S5 - Data Protection'!E23),"",'S5 - Data Protection'!E23)</f>
        <v>All the recordings of the interviews will be deleted once the transcriptions have been completed and any hand-written notes will be shredded. However, my doctoral research has been funded by the Economic and Social Research Council (ESRC). In accordance with the terms of their funding the fully anonymised transcriptions will be deposited in the UK Data Service in order that the data may be utilised by other researchers in the future. The UK data service has a three-tier access policy. Safeguarded data requires any potential user, of the anonymised data, to register and be authenticated by the service. This will mean only genuine researchers will be able to access the data.</v>
      </c>
      <c r="I2" t="str">
        <f>IF(ISBLANK('S5 - Data Protection'!E26),"",'S5 - Data Protection'!E26)</f>
        <v>No access is required to existing data sources.</v>
      </c>
    </row>
  </sheetData>
  <sheetProtection selectLockedCells="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B1:M13"/>
  <sheetViews>
    <sheetView showGridLines="0" showRowColHeaders="0" zoomScale="104" zoomScaleNormal="104" zoomScalePageLayoutView="104" workbookViewId="0" topLeftCell="B1">
      <selection activeCell="E5" sqref="E5:J6"/>
    </sheetView>
  </sheetViews>
  <sheetFormatPr defaultColWidth="9.28125" defaultRowHeight="15"/>
  <cols>
    <col min="1" max="1" width="1.7109375" style="7" customWidth="1"/>
    <col min="2" max="2" width="4.28125" style="7" customWidth="1"/>
    <col min="3" max="3" width="11.00390625" style="7" customWidth="1"/>
    <col min="4" max="4" width="22.7109375" style="7" customWidth="1"/>
    <col min="5" max="5" width="11.421875" style="7" customWidth="1"/>
    <col min="6" max="6" width="11.28125" style="7" customWidth="1"/>
    <col min="7" max="7" width="13.421875" style="7" customWidth="1"/>
    <col min="8" max="8" width="9.28125" style="7" customWidth="1"/>
    <col min="9" max="9" width="8.28125" style="7" customWidth="1"/>
    <col min="10" max="10" width="9.00390625" style="7" customWidth="1"/>
    <col min="11" max="11" width="12.7109375" style="7" customWidth="1"/>
    <col min="12" max="12" width="12.28125" style="7" customWidth="1"/>
    <col min="13" max="13" width="9.28125" style="7" hidden="1" customWidth="1"/>
    <col min="14" max="14" width="118.00390625" style="7" customWidth="1"/>
    <col min="15" max="255" width="9.28125" style="7" hidden="1" customWidth="1"/>
    <col min="256" max="16384" width="9.28125" style="7" customWidth="1"/>
  </cols>
  <sheetData>
    <row r="1" spans="3:13" ht="74.25" customHeight="1">
      <c r="C1" s="13"/>
      <c r="D1" s="13"/>
      <c r="E1" s="14" t="s">
        <v>305</v>
      </c>
      <c r="F1" s="13"/>
      <c r="G1" s="13"/>
      <c r="K1" s="1"/>
      <c r="L1" s="1"/>
      <c r="M1" s="1"/>
    </row>
    <row r="2" spans="11:13" ht="14.4">
      <c r="K2" s="1"/>
      <c r="L2" s="1"/>
      <c r="M2" s="1"/>
    </row>
    <row r="3" spans="2:13" s="5" customFormat="1" ht="14.4">
      <c r="B3" s="61" t="s">
        <v>167</v>
      </c>
      <c r="K3" s="1"/>
      <c r="L3" s="1"/>
      <c r="M3" s="1"/>
    </row>
    <row r="4" spans="11:13" ht="14.4">
      <c r="K4" s="1"/>
      <c r="L4" s="1"/>
      <c r="M4" s="1"/>
    </row>
    <row r="5" spans="3:13" ht="80.25" customHeight="1">
      <c r="C5" s="112" t="s">
        <v>404</v>
      </c>
      <c r="D5" s="113"/>
      <c r="E5" s="106" t="s">
        <v>460</v>
      </c>
      <c r="F5" s="107"/>
      <c r="G5" s="107"/>
      <c r="H5" s="107"/>
      <c r="I5" s="107"/>
      <c r="J5" s="108"/>
      <c r="K5" s="1"/>
      <c r="L5" s="1"/>
      <c r="M5" s="1"/>
    </row>
    <row r="6" spans="5:13" ht="409.5" customHeight="1">
      <c r="E6" s="109"/>
      <c r="F6" s="110"/>
      <c r="G6" s="110"/>
      <c r="H6" s="110"/>
      <c r="I6" s="110"/>
      <c r="J6" s="111"/>
      <c r="K6" s="18" t="str">
        <f>IF(M6=FALSE,"* Answer Required","Complete")</f>
        <v>Complete</v>
      </c>
      <c r="L6" s="1"/>
      <c r="M6" s="1" t="b">
        <f>IF(E5="",FALSE,TRUE)</f>
        <v>1</v>
      </c>
    </row>
    <row r="7" spans="11:13" ht="14.4">
      <c r="K7" s="1"/>
      <c r="L7" s="1"/>
      <c r="M7" s="1"/>
    </row>
    <row r="8" spans="3:13" ht="14.4">
      <c r="C8" s="7" t="s">
        <v>168</v>
      </c>
      <c r="K8" s="1"/>
      <c r="L8" s="1"/>
      <c r="M8" s="1"/>
    </row>
    <row r="9" spans="11:13" ht="15">
      <c r="K9" s="18" t="str">
        <f>IF(M9=FALSE,"* Answer Required","Complete")</f>
        <v>Complete</v>
      </c>
      <c r="L9" s="1"/>
      <c r="M9" s="1" t="b">
        <f>IF(ApprovedByEthicsCommittee="",FALSE,TRUE)</f>
        <v>1</v>
      </c>
    </row>
    <row r="10" ht="12.75"/>
    <row r="11" spans="11:12" ht="39.6">
      <c r="K11" s="45" t="s">
        <v>317</v>
      </c>
      <c r="L11" s="57">
        <f>COUNTIF(M:M,FALSE)</f>
        <v>0</v>
      </c>
    </row>
    <row r="12" ht="13.8">
      <c r="K12" s="21"/>
    </row>
    <row r="13" spans="3:11" s="23" customFormat="1" ht="13.8">
      <c r="C13" s="114" t="s">
        <v>344</v>
      </c>
      <c r="D13" s="114"/>
      <c r="I13" s="114" t="s">
        <v>345</v>
      </c>
      <c r="J13" s="114"/>
      <c r="K13" s="114"/>
    </row>
  </sheetData>
  <sheetProtection algorithmName="SHA-512" hashValue="FslKfmC0e2dUIRB/obNAyTaR1YxV3OLSsJSJF+DQFv7ct4KWIYtvjByEc66YVpE4QQHDwvMZLxfifeQYLNAjSg==" saltValue="H7MpxPCGFj3opbjyl9P4ug==" spinCount="100000" sheet="1" objects="1" scenarios="1" selectLockedCells="1"/>
  <mergeCells count="4">
    <mergeCell ref="E5:J6"/>
    <mergeCell ref="C5:D5"/>
    <mergeCell ref="C13:D13"/>
    <mergeCell ref="I13:K13"/>
  </mergeCells>
  <hyperlinks>
    <hyperlink ref="C13" location="'Cover Sheet'!A1" tooltip="Go to Previous Section" display="Go to Previous Section"/>
    <hyperlink ref="I13" location="'Cover Sheet'!A1" display="Go to Previous Section"/>
    <hyperlink ref="I13:K13" location="'S7 - Dissemination'!B3" tooltip="Go to Next Section" display="Go to Next Section"/>
    <hyperlink ref="C13:D13" location="'S5 - Data Protection'!B3" tooltip="Go to Previous Section" display="Go to Previous Section"/>
  </hyperlinks>
  <printOptions/>
  <pageMargins left="0.15748031496062992" right="0.15748031496062992" top="0.1968503937007874" bottom="0.1968503937007874" header="0.5118110236220472" footer="0.5118110236220472"/>
  <pageSetup horizontalDpi="600" verticalDpi="600" orientation="portrait" paperSize="9" scale="95"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C2"/>
  <sheetViews>
    <sheetView workbookViewId="0" topLeftCell="A1">
      <selection activeCell="C2" sqref="C2"/>
    </sheetView>
  </sheetViews>
  <sheetFormatPr defaultColWidth="8.7109375" defaultRowHeight="15"/>
  <sheetData>
    <row r="1" spans="1:3" ht="15">
      <c r="A1" t="s">
        <v>125</v>
      </c>
      <c r="B1" t="s">
        <v>337</v>
      </c>
      <c r="C1" t="s">
        <v>338</v>
      </c>
    </row>
    <row r="2" spans="1:3" ht="15">
      <c r="A2">
        <f>IDRef</f>
        <v>22</v>
      </c>
      <c r="B2" t="str">
        <f>IF(ISBLANK('S6 - Research Ethics'!E5),"",'S6 - Research Ethics'!E5)</f>
        <v xml:space="preserve">Participation in this research is voluntary and no inducements will be made to recruit participants. The participants will be assured that they do not have to answer every question and that it is acceptable to refuse to answer anything that they feel uncomfortable with. This research will be conducted confidentially and in line with the British Society of Criminology’s ethical guidelines, all the participants, the establishments and their locations will be anonymised. There are limits to the confidentiality that can be offered and some participants may be identifiable through other information contained within the dissertation. The possibility of this occurring will be disclosed within the consent form.  
This research is seeking information on older prisoner’s experiences and their thoughts on how their needs are being met, but potentially some prisoners may share information about undisclosed illegal acts, intent to hurt themselves or others, or other activities contra to the prison rules. I am bound by the limits of the law and by the rules of the prison service and am obligated to report this to the prison authorities. The limits to the confidentiality that can be offered will be stated explicitly in the written consent forms. However, to ensure that all participants are fully informed, consent will be sought verbally at each stage of the process. If they are aware of the purpose of the research, the limits of the confidentiality and their right to withdraw their consent, they can make an informed, unforced decision to participate. My contact details will not be available to participating prisoners, therefore, if they wish to withdraw their consent they will be able to contact to me via the prison.
This research intends to interview older offenders, some of whom may suffer from decreased mental capacities. Therefore, these participants would be unable to give their fully informed consent. I would hope that prison staff will be able to advise me of any inmates who they feel are not mentally capable of consenting. However, if I felt anyone was not fully cognisant with the purpose of the interview I would bring that interview to a close and would not use any of that interview data. 
Consideration must also be given to my safety and security whilst carrying out this prison research. The interviews will not be conducted in the presence of staff therefore, I will investigate the possibility of finding a place to conduct the interviews in an area that is close to staff. I would reiterate that I currently volunteer at a prison in [xxxx] and I have been trained to carry keys and I have been issued with a whistle to alert staff to any potential situations and have received basic ‘breakaway’ training.
</v>
      </c>
      <c r="C2" t="s">
        <v>158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Offender Management Service - Research Application Form</dc:title>
  <dc:subject/>
  <dc:creator>National Offender Management Service</dc:creator>
  <cp:keywords>noms, hmps, her majesty's prison service,</cp:keywords>
  <dc:description/>
  <cp:lastModifiedBy>Madeleine Storry</cp:lastModifiedBy>
  <cp:lastPrinted>2017-01-26T20:49:19Z</cp:lastPrinted>
  <dcterms:created xsi:type="dcterms:W3CDTF">2012-02-23T12:29:36Z</dcterms:created>
  <dcterms:modified xsi:type="dcterms:W3CDTF">2022-01-08T11:52:43Z</dcterms:modified>
  <cp:category/>
  <cp:version/>
  <cp:contentType/>
  <cp:contentStatus/>
</cp:coreProperties>
</file>